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1FBB26BF-D730-46B8-9EE5-4D3D3EFDF11D}" xr6:coauthVersionLast="47" xr6:coauthVersionMax="47" xr10:uidLastSave="{00000000-0000-0000-0000-000000000000}"/>
  <bookViews>
    <workbookView xWindow="9525" yWindow="450" windowWidth="18915" windowHeight="15195" firstSheet="2" activeTab="8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  <sheet name="ส.ค.64" sheetId="31" r:id="rId11"/>
    <sheet name="ก.ย.64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0" i="32" l="1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K9" i="32"/>
  <c r="K10" i="32"/>
  <c r="L10" i="32" s="1"/>
  <c r="K11" i="32"/>
  <c r="L11" i="32" s="1"/>
  <c r="K12" i="32"/>
  <c r="K13" i="32"/>
  <c r="K14" i="32"/>
  <c r="K15" i="32"/>
  <c r="K16" i="32"/>
  <c r="L16" i="32" s="1"/>
  <c r="K17" i="32"/>
  <c r="K18" i="32"/>
  <c r="L18" i="32" s="1"/>
  <c r="K19" i="32"/>
  <c r="L19" i="32" s="1"/>
  <c r="K20" i="32"/>
  <c r="K5" i="32"/>
  <c r="L5" i="32" s="1"/>
  <c r="M21" i="32"/>
  <c r="O20" i="32"/>
  <c r="L20" i="32"/>
  <c r="J20" i="32"/>
  <c r="G20" i="32"/>
  <c r="N20" i="32" s="1"/>
  <c r="O19" i="32"/>
  <c r="J19" i="32"/>
  <c r="G19" i="32"/>
  <c r="O18" i="32"/>
  <c r="N18" i="32"/>
  <c r="J18" i="32"/>
  <c r="G18" i="32"/>
  <c r="O17" i="32"/>
  <c r="L17" i="32"/>
  <c r="J17" i="32"/>
  <c r="N17" i="32" s="1"/>
  <c r="G17" i="32"/>
  <c r="O16" i="32"/>
  <c r="J16" i="32"/>
  <c r="G16" i="32"/>
  <c r="N16" i="32" s="1"/>
  <c r="O15" i="32"/>
  <c r="L15" i="32"/>
  <c r="J15" i="32"/>
  <c r="G15" i="32"/>
  <c r="N15" i="32" s="1"/>
  <c r="O14" i="32"/>
  <c r="L14" i="32"/>
  <c r="J14" i="32"/>
  <c r="G14" i="32"/>
  <c r="N14" i="32" s="1"/>
  <c r="O13" i="32"/>
  <c r="N13" i="32"/>
  <c r="L13" i="32"/>
  <c r="J13" i="32"/>
  <c r="G13" i="32"/>
  <c r="O12" i="32"/>
  <c r="L12" i="32"/>
  <c r="J12" i="32"/>
  <c r="G12" i="32"/>
  <c r="N12" i="32" s="1"/>
  <c r="O11" i="32"/>
  <c r="J11" i="32"/>
  <c r="G11" i="32"/>
  <c r="N11" i="32" s="1"/>
  <c r="O10" i="32"/>
  <c r="N10" i="32"/>
  <c r="J10" i="32"/>
  <c r="G10" i="32"/>
  <c r="O9" i="32"/>
  <c r="L9" i="32"/>
  <c r="J9" i="32"/>
  <c r="N9" i="32" s="1"/>
  <c r="G9" i="32"/>
  <c r="O8" i="32"/>
  <c r="L8" i="32"/>
  <c r="J8" i="32"/>
  <c r="G8" i="32"/>
  <c r="N8" i="32" s="1"/>
  <c r="O7" i="32"/>
  <c r="J7" i="32"/>
  <c r="G7" i="32"/>
  <c r="N7" i="32" s="1"/>
  <c r="O6" i="32"/>
  <c r="L6" i="32"/>
  <c r="J6" i="32"/>
  <c r="G6" i="32"/>
  <c r="N6" i="32" s="1"/>
  <c r="O5" i="32"/>
  <c r="N5" i="32"/>
  <c r="J5" i="32"/>
  <c r="G5" i="32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5" i="31"/>
  <c r="N5" i="31"/>
  <c r="M20" i="31"/>
  <c r="M19" i="31"/>
  <c r="M18" i="31"/>
  <c r="M17" i="31"/>
  <c r="M16" i="31"/>
  <c r="M15" i="31"/>
  <c r="M14" i="31"/>
  <c r="N14" i="31" s="1"/>
  <c r="M13" i="31"/>
  <c r="M12" i="31"/>
  <c r="M11" i="31"/>
  <c r="M10" i="31"/>
  <c r="M9" i="31"/>
  <c r="M8" i="31"/>
  <c r="M7" i="31"/>
  <c r="M6" i="31"/>
  <c r="M5" i="31"/>
  <c r="K20" i="31"/>
  <c r="K19" i="31"/>
  <c r="L19" i="31" s="1"/>
  <c r="K18" i="31"/>
  <c r="K17" i="31"/>
  <c r="L17" i="31" s="1"/>
  <c r="K16" i="31"/>
  <c r="K15" i="31"/>
  <c r="L15" i="31" s="1"/>
  <c r="K14" i="31"/>
  <c r="K13" i="31"/>
  <c r="K12" i="31"/>
  <c r="K11" i="31"/>
  <c r="K10" i="31"/>
  <c r="K9" i="31"/>
  <c r="L9" i="31" s="1"/>
  <c r="K8" i="31"/>
  <c r="L8" i="31" s="1"/>
  <c r="K7" i="31"/>
  <c r="L7" i="31" s="1"/>
  <c r="K6" i="31"/>
  <c r="K5" i="31"/>
  <c r="M21" i="31"/>
  <c r="L20" i="31"/>
  <c r="J20" i="31"/>
  <c r="G20" i="31"/>
  <c r="N20" i="31" s="1"/>
  <c r="J19" i="31"/>
  <c r="N19" i="31" s="1"/>
  <c r="G19" i="31"/>
  <c r="L18" i="31"/>
  <c r="J18" i="31"/>
  <c r="G18" i="31"/>
  <c r="N18" i="31" s="1"/>
  <c r="J17" i="31"/>
  <c r="G17" i="31"/>
  <c r="N17" i="31" s="1"/>
  <c r="L16" i="31"/>
  <c r="J16" i="31"/>
  <c r="G16" i="31"/>
  <c r="N16" i="31" s="1"/>
  <c r="N15" i="31"/>
  <c r="J15" i="31"/>
  <c r="G15" i="31"/>
  <c r="L14" i="31"/>
  <c r="J14" i="31"/>
  <c r="G14" i="31"/>
  <c r="L13" i="31"/>
  <c r="J13" i="31"/>
  <c r="G13" i="31"/>
  <c r="N13" i="31" s="1"/>
  <c r="N12" i="31"/>
  <c r="L12" i="31"/>
  <c r="J12" i="31"/>
  <c r="G12" i="31"/>
  <c r="L11" i="31"/>
  <c r="J11" i="31"/>
  <c r="N11" i="31" s="1"/>
  <c r="G11" i="31"/>
  <c r="L10" i="31"/>
  <c r="J10" i="31"/>
  <c r="G10" i="31"/>
  <c r="N10" i="31" s="1"/>
  <c r="J9" i="31"/>
  <c r="G9" i="31"/>
  <c r="N9" i="31" s="1"/>
  <c r="J8" i="31"/>
  <c r="G8" i="31"/>
  <c r="N8" i="31" s="1"/>
  <c r="N7" i="31"/>
  <c r="J7" i="31"/>
  <c r="G7" i="31"/>
  <c r="N6" i="31"/>
  <c r="L6" i="31"/>
  <c r="J6" i="31"/>
  <c r="G6" i="31"/>
  <c r="L5" i="31"/>
  <c r="J5" i="31"/>
  <c r="G5" i="31"/>
  <c r="N19" i="32" l="1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9" l="1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<sst xmlns="http://schemas.openxmlformats.org/spreadsheetml/2006/main" count="804" uniqueCount="93">
  <si>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</si>
  <si>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</si>
  <si>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</si>
  <si>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</si>
  <si>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</si>
  <si>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</si>
  <si>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</si>
  <si>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</si>
  <si>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</si>
  <si>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</si>
  <si>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</si>
  <si>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</si>
  <si>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</si>
  <si>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</si>
  <si>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</si>
  <si>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</si>
  <si>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</si>
  <si>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</si>
  <si>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</si>
  <si>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</si>
  <si>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</si>
  <si>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</si>
  <si>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</si>
  <si>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</si>
  <si>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</si>
  <si>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</si>
  <si>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</si>
  <si>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</si>
  <si>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</si>
  <si>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</si>
  <si>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</si>
  <si>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</si>
  <si>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</si>
  <si>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</si>
  <si>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</si>
  <si>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</si>
  <si>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</si>
  <si>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</si>
  <si>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</si>
  <si>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</si>
  <si>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</si>
  <si>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</si>
  <si>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</si>
  <si>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</si>
  <si>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</si>
  <si>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</si>
  <si>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</si>
  <si>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</si>
  <si>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</si>
  <si>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</si>
  <si>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</si>
  <si>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</si>
  <si>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</si>
  <si>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</si>
  <si>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</si>
  <si>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</si>
  <si>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</si>
  <si>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</si>
  <si>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</si>
  <si>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</si>
  <si>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</si>
  <si>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</si>
  <si>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</si>
  <si>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</si>
  <si>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</si>
  <si>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</si>
  <si>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</si>
  <si>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</si>
  <si>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</si>
  <si>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</si>
  <si>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</si>
  <si>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</si>
  <si>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</si>
  <si>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</si>
  <si>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</si>
  <si>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</si>
  <si>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</si>
  <si>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</si>
  <si>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</si>
  <si>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</si>
  <si>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</si>
  <si>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</si>
  <si>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</si>
  <si>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</si>
  <si>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</si>
  <si>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</si>
  <si>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</si>
  <si>
    <t>ผลการประเมินภาวะวิกฤติ เดือน สิงหาคม ปีงบประมาณ 2564</t>
  </si>
  <si>
    <t>Risk Scoring ส.ค.64</t>
  </si>
  <si>
    <t>Risk Scoring เดือน ก.ค.64</t>
  </si>
  <si>
    <t>ผลการประเมินภาวะวิกฤติ เดือน กันยายน ปีงบประมาณ 2564</t>
  </si>
  <si>
    <t>Risk Scoring ก.ย.64</t>
  </si>
  <si>
    <t>Risk Scoring เดือน ส.ค.64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</si>
</sst>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readingOrder="1"/>
    </xf>
    <xf numFmtId="0" fontId="30" fillId="0" borderId="14" xfId="0" applyFont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8" fontId="31" fillId="2" borderId="14" xfId="0" applyNumberFormat="1" applyFont="1" applyFill="1" applyBorder="1" applyAlignment="1">
      <alignment horizontal="center" vertical="center" wrapText="1" readingOrder="1"/>
    </xf>
    <xf numFmtId="3" fontId="32" fillId="0" borderId="14" xfId="0" applyNumberFormat="1" applyFont="1" applyFill="1" applyBorder="1" applyAlignment="1">
      <alignment horizontal="center" vertical="center" wrapText="1" readingOrder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readingOrder="1"/>
    </xf>
    <xf numFmtId="4" fontId="31" fillId="0" borderId="14" xfId="0" applyNumberFormat="1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0" fontId="7" fillId="7" borderId="19" xfId="0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9" fillId="4" borderId="25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09" t="s">
        <v>59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60" t="s">
        <v>53</v>
      </c>
      <c r="P1" s="41">
        <v>44161</v>
      </c>
    </row>
    <row r="2" spans="1:25" ht="54.75" customHeight="1" thickBot="1" x14ac:dyDescent="0.3">
      <c r="C2" s="110" t="s">
        <v>41</v>
      </c>
      <c r="D2" s="112" t="s">
        <v>40</v>
      </c>
      <c r="E2" s="112"/>
      <c r="F2" s="112"/>
      <c r="G2" s="112"/>
      <c r="H2" s="113" t="s">
        <v>39</v>
      </c>
      <c r="I2" s="113"/>
      <c r="J2" s="113"/>
      <c r="K2" s="114" t="s">
        <v>38</v>
      </c>
      <c r="L2" s="114"/>
      <c r="M2" s="114"/>
      <c r="N2" s="115" t="s">
        <v>58</v>
      </c>
      <c r="O2" s="135" t="s">
        <v>57</v>
      </c>
      <c r="P2" s="131" t="s">
        <v>56</v>
      </c>
      <c r="Q2" s="119" t="s">
        <v>37</v>
      </c>
    </row>
    <row r="3" spans="1:25" ht="38.25" customHeight="1" thickBot="1" x14ac:dyDescent="0.3">
      <c r="C3" s="110"/>
      <c r="D3" s="121" t="s">
        <v>36</v>
      </c>
      <c r="E3" s="121" t="s">
        <v>35</v>
      </c>
      <c r="F3" s="121" t="s">
        <v>34</v>
      </c>
      <c r="G3" s="123" t="s">
        <v>29</v>
      </c>
      <c r="H3" s="125" t="s">
        <v>33</v>
      </c>
      <c r="I3" s="110" t="s">
        <v>32</v>
      </c>
      <c r="J3" s="127" t="s">
        <v>29</v>
      </c>
      <c r="K3" s="129" t="s">
        <v>31</v>
      </c>
      <c r="L3" s="110" t="s">
        <v>30</v>
      </c>
      <c r="M3" s="117" t="s">
        <v>29</v>
      </c>
      <c r="N3" s="115"/>
      <c r="O3" s="135"/>
      <c r="P3" s="131"/>
      <c r="Q3" s="119"/>
    </row>
    <row r="4" spans="1:25" ht="36.75" customHeight="1" thickBot="1" x14ac:dyDescent="0.3">
      <c r="C4" s="111"/>
      <c r="D4" s="122"/>
      <c r="E4" s="122"/>
      <c r="F4" s="122"/>
      <c r="G4" s="124"/>
      <c r="H4" s="126"/>
      <c r="I4" s="111"/>
      <c r="J4" s="128"/>
      <c r="K4" s="130"/>
      <c r="L4" s="111"/>
      <c r="M4" s="118"/>
      <c r="N4" s="116"/>
      <c r="O4" s="135"/>
      <c r="P4" s="132"/>
      <c r="Q4" s="120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4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0">
        <v>0.9</v>
      </c>
      <c r="F6" s="42">
        <v>0.64</v>
      </c>
      <c r="G6" s="55">
        <f t="shared" si="0"/>
        <v>3</v>
      </c>
      <c r="H6" s="64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4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4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77">
        <v>-738316.74</v>
      </c>
      <c r="Q7" s="64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4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77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4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77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4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77">
        <v>-160767.79999999999</v>
      </c>
      <c r="Q10" s="64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4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77">
        <v>-500513.71</v>
      </c>
      <c r="Q11" s="64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4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4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77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4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77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77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77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4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77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4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77">
        <v>-796980.52</v>
      </c>
      <c r="Q18" s="64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4">
        <v>-3545406.22</v>
      </c>
      <c r="I19" s="64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77">
        <v>-158219.95000000001</v>
      </c>
      <c r="Q19" s="64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4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77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23" sqref="I2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74" t="s">
        <v>84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0" t="s">
        <v>53</v>
      </c>
      <c r="P1" s="67"/>
      <c r="Q1" s="41"/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85</v>
      </c>
      <c r="O2" s="152" t="s">
        <v>86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3"/>
      <c r="E5" s="73"/>
      <c r="F5" s="73"/>
      <c r="G5" s="47">
        <f t="shared" ref="G5:G20" si="0">(IF(D5&lt;1.5,1,0))+(IF(E5&lt;1,1,0))+(IF(F5&lt;0.8,1,0))</f>
        <v>3</v>
      </c>
      <c r="H5" s="74"/>
      <c r="I5" s="75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'มิ.ย.64'!N5</f>
        <v>1</v>
      </c>
      <c r="P5" s="74"/>
      <c r="Q5" s="7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3"/>
      <c r="E6" s="73"/>
      <c r="F6" s="73"/>
      <c r="G6" s="55">
        <f t="shared" si="0"/>
        <v>3</v>
      </c>
      <c r="H6" s="74"/>
      <c r="I6" s="75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'มิ.ย.64'!N6</f>
        <v>2</v>
      </c>
      <c r="P6" s="76"/>
      <c r="Q6" s="7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3"/>
      <c r="E7" s="73"/>
      <c r="F7" s="73"/>
      <c r="G7" s="42">
        <f t="shared" si="0"/>
        <v>3</v>
      </c>
      <c r="H7" s="76"/>
      <c r="I7" s="75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'มิ.ย.64'!N7</f>
        <v>0</v>
      </c>
      <c r="P7" s="74"/>
      <c r="Q7" s="7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3"/>
      <c r="E8" s="73"/>
      <c r="F8" s="73"/>
      <c r="G8" s="63">
        <f t="shared" si="0"/>
        <v>3</v>
      </c>
      <c r="H8" s="74"/>
      <c r="I8" s="7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'มิ.ย.64'!N8</f>
        <v>0</v>
      </c>
      <c r="P8" s="74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3"/>
      <c r="E9" s="73"/>
      <c r="F9" s="73"/>
      <c r="G9" s="47">
        <f t="shared" si="0"/>
        <v>3</v>
      </c>
      <c r="H9" s="74"/>
      <c r="I9" s="75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'มิ.ย.64'!N9</f>
        <v>0</v>
      </c>
      <c r="P9" s="74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3"/>
      <c r="E10" s="73"/>
      <c r="F10" s="73"/>
      <c r="G10" s="42">
        <f t="shared" si="0"/>
        <v>3</v>
      </c>
      <c r="H10" s="74"/>
      <c r="I10" s="75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'มิ.ย.64'!N10</f>
        <v>1</v>
      </c>
      <c r="P10" s="74"/>
      <c r="Q10" s="7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3"/>
      <c r="E11" s="73"/>
      <c r="F11" s="73"/>
      <c r="G11" s="42">
        <f t="shared" si="0"/>
        <v>3</v>
      </c>
      <c r="H11" s="76"/>
      <c r="I11" s="75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'มิ.ย.64'!N11</f>
        <v>0</v>
      </c>
      <c r="P11" s="74"/>
      <c r="Q11" s="7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3"/>
      <c r="E12" s="73"/>
      <c r="F12" s="73"/>
      <c r="G12" s="42">
        <f t="shared" si="0"/>
        <v>3</v>
      </c>
      <c r="H12" s="74"/>
      <c r="I12" s="75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'มิ.ย.64'!N12</f>
        <v>1</v>
      </c>
      <c r="P12" s="74"/>
      <c r="Q12" s="7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3"/>
      <c r="E13" s="73"/>
      <c r="F13" s="73"/>
      <c r="G13" s="42">
        <f t="shared" si="0"/>
        <v>3</v>
      </c>
      <c r="H13" s="74"/>
      <c r="I13" s="75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'มิ.ย.64'!N13</f>
        <v>0</v>
      </c>
      <c r="P13" s="74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3"/>
      <c r="E14" s="73"/>
      <c r="F14" s="73"/>
      <c r="G14" s="47">
        <f t="shared" si="0"/>
        <v>3</v>
      </c>
      <c r="H14" s="74"/>
      <c r="I14" s="75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'มิ.ย.64'!N14</f>
        <v>0</v>
      </c>
      <c r="P14" s="74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3"/>
      <c r="E15" s="73"/>
      <c r="F15" s="73"/>
      <c r="G15" s="47">
        <f t="shared" si="0"/>
        <v>3</v>
      </c>
      <c r="H15" s="74"/>
      <c r="I15" s="75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'มิ.ย.64'!N15</f>
        <v>0</v>
      </c>
      <c r="P15" s="74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3"/>
      <c r="E16" s="73"/>
      <c r="F16" s="73"/>
      <c r="G16" s="47">
        <f t="shared" si="0"/>
        <v>3</v>
      </c>
      <c r="H16" s="74"/>
      <c r="I16" s="75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'มิ.ย.64'!N16</f>
        <v>0</v>
      </c>
      <c r="P16" s="74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'มิ.ย.64'!N17</f>
        <v>0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'มิ.ย.64'!N18</f>
        <v>0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'มิ.ย.64'!N19</f>
        <v>2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'มิ.ย.64'!N20</f>
        <v>0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R13" sqref="R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74" t="s">
        <v>87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0" t="s">
        <v>53</v>
      </c>
      <c r="P1" s="67"/>
      <c r="Q1" s="41"/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88</v>
      </c>
      <c r="O2" s="152" t="s">
        <v>89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3"/>
      <c r="E5" s="73"/>
      <c r="F5" s="73"/>
      <c r="G5" s="47">
        <f t="shared" ref="G5:G20" si="0">(IF(D5&lt;1.5,1,0))+(IF(E5&lt;1,1,0))+(IF(F5&lt;0.8,1,0))</f>
        <v>3</v>
      </c>
      <c r="H5" s="74"/>
      <c r="I5" s="75"/>
      <c r="J5" s="42">
        <f t="shared" ref="J5:J20" si="1">IF(I5&lt;0,1,0)+IF(H5&lt;0,1,0)</f>
        <v>0</v>
      </c>
      <c r="K5" s="57">
        <f t="shared" ref="K5:K20" si="2">SUM(I5/11)</f>
        <v>0</v>
      </c>
      <c r="L5" s="45" t="e">
        <f>+H5/K5</f>
        <v>#DIV/0!</v>
      </c>
      <c r="M5" s="43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46">
        <f>SUM(G5+J5+M5)</f>
        <v>3</v>
      </c>
      <c r="O5" s="46">
        <f>'ก.ค.64'!N5</f>
        <v>3</v>
      </c>
      <c r="P5" s="74"/>
      <c r="Q5" s="7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3"/>
      <c r="E6" s="73"/>
      <c r="F6" s="73"/>
      <c r="G6" s="55">
        <f t="shared" si="0"/>
        <v>3</v>
      </c>
      <c r="H6" s="74"/>
      <c r="I6" s="75"/>
      <c r="J6" s="55">
        <f>IF(I6&lt;0,1,0)+IF(H6&lt;0,1,0)</f>
        <v>0</v>
      </c>
      <c r="K6" s="57">
        <f t="shared" si="2"/>
        <v>0</v>
      </c>
      <c r="L6" s="45" t="e">
        <f>+H6/K6</f>
        <v>#DIV/0!</v>
      </c>
      <c r="M6" s="42" t="b">
        <f t="shared" si="3"/>
        <v>0</v>
      </c>
      <c r="N6" s="46">
        <f>SUM(G6+J6+M6)</f>
        <v>3</v>
      </c>
      <c r="O6" s="46">
        <f>'ก.ค.64'!N6</f>
        <v>3</v>
      </c>
      <c r="P6" s="76"/>
      <c r="Q6" s="7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3"/>
      <c r="E7" s="73"/>
      <c r="F7" s="73"/>
      <c r="G7" s="42">
        <f t="shared" si="0"/>
        <v>3</v>
      </c>
      <c r="H7" s="76"/>
      <c r="I7" s="75"/>
      <c r="J7" s="47">
        <f t="shared" si="1"/>
        <v>0</v>
      </c>
      <c r="K7" s="51">
        <f t="shared" si="2"/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ref="N7:N20" si="5">SUM(G7+J7+M7)</f>
        <v>3</v>
      </c>
      <c r="O7" s="46">
        <f>'ก.ค.64'!N7</f>
        <v>3</v>
      </c>
      <c r="P7" s="74"/>
      <c r="Q7" s="7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3"/>
      <c r="E8" s="73"/>
      <c r="F8" s="73"/>
      <c r="G8" s="63">
        <f t="shared" si="0"/>
        <v>3</v>
      </c>
      <c r="H8" s="74"/>
      <c r="I8" s="75"/>
      <c r="J8" s="55">
        <f t="shared" si="1"/>
        <v>0</v>
      </c>
      <c r="K8" s="57">
        <f t="shared" si="2"/>
        <v>0</v>
      </c>
      <c r="L8" s="45" t="e">
        <f t="shared" si="4"/>
        <v>#DIV/0!</v>
      </c>
      <c r="M8" s="43" t="b">
        <f t="shared" si="3"/>
        <v>0</v>
      </c>
      <c r="N8" s="46">
        <f t="shared" si="5"/>
        <v>3</v>
      </c>
      <c r="O8" s="46">
        <f>'ก.ค.64'!N8</f>
        <v>3</v>
      </c>
      <c r="P8" s="74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3"/>
      <c r="E9" s="73"/>
      <c r="F9" s="73"/>
      <c r="G9" s="47">
        <f t="shared" si="0"/>
        <v>3</v>
      </c>
      <c r="H9" s="74"/>
      <c r="I9" s="75"/>
      <c r="J9" s="47">
        <f t="shared" si="1"/>
        <v>0</v>
      </c>
      <c r="K9" s="51">
        <f t="shared" si="2"/>
        <v>0</v>
      </c>
      <c r="L9" s="45" t="e">
        <f t="shared" si="4"/>
        <v>#DIV/0!</v>
      </c>
      <c r="M9" s="43" t="b">
        <f t="shared" si="3"/>
        <v>0</v>
      </c>
      <c r="N9" s="46">
        <f t="shared" si="5"/>
        <v>3</v>
      </c>
      <c r="O9" s="46">
        <f>'ก.ค.64'!N9</f>
        <v>3</v>
      </c>
      <c r="P9" s="74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3"/>
      <c r="E10" s="73"/>
      <c r="F10" s="73"/>
      <c r="G10" s="42">
        <f t="shared" si="0"/>
        <v>3</v>
      </c>
      <c r="H10" s="74"/>
      <c r="I10" s="75"/>
      <c r="J10" s="47">
        <f t="shared" si="1"/>
        <v>0</v>
      </c>
      <c r="K10" s="51">
        <f t="shared" si="2"/>
        <v>0</v>
      </c>
      <c r="L10" s="45" t="e">
        <f t="shared" si="4"/>
        <v>#DIV/0!</v>
      </c>
      <c r="M10" s="43" t="b">
        <f t="shared" si="3"/>
        <v>0</v>
      </c>
      <c r="N10" s="46">
        <f t="shared" si="5"/>
        <v>3</v>
      </c>
      <c r="O10" s="46">
        <f>'ก.ค.64'!N10</f>
        <v>3</v>
      </c>
      <c r="P10" s="74"/>
      <c r="Q10" s="7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3"/>
      <c r="E11" s="73"/>
      <c r="F11" s="73"/>
      <c r="G11" s="42">
        <f t="shared" si="0"/>
        <v>3</v>
      </c>
      <c r="H11" s="76"/>
      <c r="I11" s="75"/>
      <c r="J11" s="47">
        <f t="shared" si="1"/>
        <v>0</v>
      </c>
      <c r="K11" s="51">
        <f t="shared" si="2"/>
        <v>0</v>
      </c>
      <c r="L11" s="45" t="e">
        <f t="shared" si="4"/>
        <v>#DIV/0!</v>
      </c>
      <c r="M11" s="43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46">
        <f t="shared" si="5"/>
        <v>3</v>
      </c>
      <c r="O11" s="46">
        <f>'ก.ค.64'!N11</f>
        <v>3</v>
      </c>
      <c r="P11" s="74"/>
      <c r="Q11" s="7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3"/>
      <c r="E12" s="73"/>
      <c r="F12" s="73"/>
      <c r="G12" s="42">
        <f t="shared" si="0"/>
        <v>3</v>
      </c>
      <c r="H12" s="74"/>
      <c r="I12" s="75"/>
      <c r="J12" s="47">
        <f t="shared" si="1"/>
        <v>0</v>
      </c>
      <c r="K12" s="51">
        <f t="shared" si="2"/>
        <v>0</v>
      </c>
      <c r="L12" s="45" t="e">
        <f t="shared" si="4"/>
        <v>#DIV/0!</v>
      </c>
      <c r="M12" s="43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46">
        <f t="shared" si="5"/>
        <v>3</v>
      </c>
      <c r="O12" s="46">
        <f>'ก.ค.64'!N12</f>
        <v>3</v>
      </c>
      <c r="P12" s="74"/>
      <c r="Q12" s="7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3"/>
      <c r="E13" s="73"/>
      <c r="F13" s="73"/>
      <c r="G13" s="42">
        <f t="shared" si="0"/>
        <v>3</v>
      </c>
      <c r="H13" s="74"/>
      <c r="I13" s="75"/>
      <c r="J13" s="47">
        <f t="shared" si="1"/>
        <v>0</v>
      </c>
      <c r="K13" s="51">
        <f t="shared" si="2"/>
        <v>0</v>
      </c>
      <c r="L13" s="45" t="e">
        <f t="shared" si="4"/>
        <v>#DIV/0!</v>
      </c>
      <c r="M13" s="43" t="b">
        <f t="shared" si="6"/>
        <v>0</v>
      </c>
      <c r="N13" s="46">
        <f t="shared" si="5"/>
        <v>3</v>
      </c>
      <c r="O13" s="46">
        <f>'ก.ค.64'!N13</f>
        <v>3</v>
      </c>
      <c r="P13" s="74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3"/>
      <c r="E14" s="73"/>
      <c r="F14" s="73"/>
      <c r="G14" s="47">
        <f t="shared" si="0"/>
        <v>3</v>
      </c>
      <c r="H14" s="74"/>
      <c r="I14" s="75"/>
      <c r="J14" s="47">
        <f t="shared" si="1"/>
        <v>0</v>
      </c>
      <c r="K14" s="51">
        <f t="shared" si="2"/>
        <v>0</v>
      </c>
      <c r="L14" s="45" t="e">
        <f t="shared" si="4"/>
        <v>#DIV/0!</v>
      </c>
      <c r="M14" s="43" t="b">
        <f t="shared" si="6"/>
        <v>0</v>
      </c>
      <c r="N14" s="46">
        <f t="shared" si="5"/>
        <v>3</v>
      </c>
      <c r="O14" s="46">
        <f>'ก.ค.64'!N14</f>
        <v>3</v>
      </c>
      <c r="P14" s="74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3"/>
      <c r="E15" s="73"/>
      <c r="F15" s="73"/>
      <c r="G15" s="47">
        <f t="shared" si="0"/>
        <v>3</v>
      </c>
      <c r="H15" s="74"/>
      <c r="I15" s="75"/>
      <c r="J15" s="47">
        <f t="shared" si="1"/>
        <v>0</v>
      </c>
      <c r="K15" s="51">
        <f t="shared" si="2"/>
        <v>0</v>
      </c>
      <c r="L15" s="45" t="e">
        <f t="shared" si="4"/>
        <v>#DIV/0!</v>
      </c>
      <c r="M15" s="43" t="b">
        <f t="shared" si="6"/>
        <v>0</v>
      </c>
      <c r="N15" s="46">
        <f t="shared" si="5"/>
        <v>3</v>
      </c>
      <c r="O15" s="46">
        <f>'ก.ค.64'!N15</f>
        <v>3</v>
      </c>
      <c r="P15" s="74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3"/>
      <c r="E16" s="73"/>
      <c r="F16" s="73"/>
      <c r="G16" s="47">
        <f t="shared" si="0"/>
        <v>3</v>
      </c>
      <c r="H16" s="74"/>
      <c r="I16" s="75"/>
      <c r="J16" s="47">
        <f t="shared" si="1"/>
        <v>0</v>
      </c>
      <c r="K16" s="51">
        <f t="shared" si="2"/>
        <v>0</v>
      </c>
      <c r="L16" s="45" t="e">
        <f t="shared" si="4"/>
        <v>#DIV/0!</v>
      </c>
      <c r="M16" s="43" t="b">
        <f t="shared" si="6"/>
        <v>0</v>
      </c>
      <c r="N16" s="46">
        <f t="shared" si="5"/>
        <v>3</v>
      </c>
      <c r="O16" s="46">
        <f>'ก.ค.64'!N16</f>
        <v>3</v>
      </c>
      <c r="P16" s="74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4"/>
        <v>#DIV/0!</v>
      </c>
      <c r="M17" s="43" t="b">
        <f t="shared" si="6"/>
        <v>0</v>
      </c>
      <c r="N17" s="46">
        <f t="shared" si="5"/>
        <v>3</v>
      </c>
      <c r="O17" s="46">
        <f>'ก.ค.64'!N17</f>
        <v>3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2"/>
        <v>0</v>
      </c>
      <c r="L18" s="45" t="e">
        <f t="shared" si="4"/>
        <v>#DIV/0!</v>
      </c>
      <c r="M18" s="43" t="b">
        <f t="shared" si="6"/>
        <v>0</v>
      </c>
      <c r="N18" s="46">
        <f t="shared" si="5"/>
        <v>3</v>
      </c>
      <c r="O18" s="46">
        <f>'ก.ค.64'!N18</f>
        <v>3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1">
        <f t="shared" si="2"/>
        <v>0</v>
      </c>
      <c r="L19" s="45" t="e">
        <f t="shared" si="4"/>
        <v>#DIV/0!</v>
      </c>
      <c r="M19" s="42" t="b">
        <f t="shared" si="6"/>
        <v>0</v>
      </c>
      <c r="N19" s="46">
        <f t="shared" si="5"/>
        <v>3</v>
      </c>
      <c r="O19" s="46">
        <f>'ก.ค.64'!N19</f>
        <v>3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2"/>
        <v>0</v>
      </c>
      <c r="L20" s="45" t="e">
        <f t="shared" si="4"/>
        <v>#DIV/0!</v>
      </c>
      <c r="M20" s="43" t="b">
        <f t="shared" si="6"/>
        <v>0</v>
      </c>
      <c r="N20" s="46">
        <f t="shared" si="5"/>
        <v>3</v>
      </c>
      <c r="O20" s="46">
        <f>'ก.ค.64'!N20</f>
        <v>3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94"/>
      <c r="N27" s="94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74" t="s">
        <v>90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60" t="s">
        <v>53</v>
      </c>
      <c r="P1" s="67"/>
      <c r="Q1" s="41"/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91</v>
      </c>
      <c r="O2" s="152" t="s">
        <v>92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3"/>
      <c r="E5" s="73"/>
      <c r="F5" s="73"/>
      <c r="G5" s="47">
        <f t="shared" ref="G5:G20" si="0">(IF(D5&lt;1.5,1,0))+(IF(E5&lt;1,1,0))+(IF(F5&lt;0.8,1,0))</f>
        <v>3</v>
      </c>
      <c r="H5" s="74"/>
      <c r="I5" s="75"/>
      <c r="J5" s="42">
        <f t="shared" ref="J5:J20" si="1">IF(I5&lt;0,1,0)+IF(H5&lt;0,1,0)</f>
        <v>0</v>
      </c>
      <c r="K5" s="57">
        <f>SUM(I5/12)</f>
        <v>0</v>
      </c>
      <c r="L5" s="45" t="e">
        <f>+H5/K5</f>
        <v>#DIV/0!</v>
      </c>
      <c r="M5" s="43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'ก.ค.64'!N5</f>
        <v>3</v>
      </c>
      <c r="P5" s="74"/>
      <c r="Q5" s="7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3"/>
      <c r="E6" s="73"/>
      <c r="F6" s="73"/>
      <c r="G6" s="55">
        <f t="shared" si="0"/>
        <v>3</v>
      </c>
      <c r="H6" s="74"/>
      <c r="I6" s="75"/>
      <c r="J6" s="55">
        <f>IF(I6&lt;0,1,0)+IF(H6&lt;0,1,0)</f>
        <v>0</v>
      </c>
      <c r="K6" s="57">
        <f t="shared" ref="K6:K20" si="3">SUM(I6/12)</f>
        <v>0</v>
      </c>
      <c r="L6" s="45" t="e">
        <f>+H6/K6</f>
        <v>#DIV/0!</v>
      </c>
      <c r="M6" s="42" t="b">
        <f t="shared" si="2"/>
        <v>0</v>
      </c>
      <c r="N6" s="46">
        <f>SUM(G6+J6+M6)</f>
        <v>3</v>
      </c>
      <c r="O6" s="46">
        <f>'ก.ค.64'!N6</f>
        <v>3</v>
      </c>
      <c r="P6" s="76"/>
      <c r="Q6" s="7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3"/>
      <c r="E7" s="73"/>
      <c r="F7" s="73"/>
      <c r="G7" s="42">
        <f t="shared" si="0"/>
        <v>3</v>
      </c>
      <c r="H7" s="76"/>
      <c r="I7" s="75"/>
      <c r="J7" s="47">
        <f t="shared" si="1"/>
        <v>0</v>
      </c>
      <c r="K7" s="57">
        <f t="shared" si="3"/>
        <v>0</v>
      </c>
      <c r="L7" s="45" t="e">
        <f t="shared" ref="L7:L20" si="4">+H7/K7</f>
        <v>#DIV/0!</v>
      </c>
      <c r="M7" s="43" t="b">
        <f t="shared" si="2"/>
        <v>0</v>
      </c>
      <c r="N7" s="46">
        <f t="shared" ref="N7:N20" si="5">SUM(G7+J7+M7)</f>
        <v>3</v>
      </c>
      <c r="O7" s="46">
        <f>'ก.ค.64'!N7</f>
        <v>3</v>
      </c>
      <c r="P7" s="74"/>
      <c r="Q7" s="7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3"/>
      <c r="E8" s="73"/>
      <c r="F8" s="73"/>
      <c r="G8" s="63">
        <f t="shared" si="0"/>
        <v>3</v>
      </c>
      <c r="H8" s="74"/>
      <c r="I8" s="75"/>
      <c r="J8" s="55">
        <f t="shared" si="1"/>
        <v>0</v>
      </c>
      <c r="K8" s="57">
        <f t="shared" si="3"/>
        <v>0</v>
      </c>
      <c r="L8" s="45" t="e">
        <f t="shared" si="4"/>
        <v>#DIV/0!</v>
      </c>
      <c r="M8" s="43" t="b">
        <f t="shared" si="2"/>
        <v>0</v>
      </c>
      <c r="N8" s="46">
        <f t="shared" si="5"/>
        <v>3</v>
      </c>
      <c r="O8" s="46">
        <f>'ก.ค.64'!N8</f>
        <v>3</v>
      </c>
      <c r="P8" s="74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3"/>
      <c r="E9" s="73"/>
      <c r="F9" s="73"/>
      <c r="G9" s="47">
        <f t="shared" si="0"/>
        <v>3</v>
      </c>
      <c r="H9" s="74"/>
      <c r="I9" s="75"/>
      <c r="J9" s="47">
        <f t="shared" si="1"/>
        <v>0</v>
      </c>
      <c r="K9" s="57">
        <f t="shared" si="3"/>
        <v>0</v>
      </c>
      <c r="L9" s="45" t="e">
        <f t="shared" si="4"/>
        <v>#DIV/0!</v>
      </c>
      <c r="M9" s="43" t="b">
        <f t="shared" si="2"/>
        <v>0</v>
      </c>
      <c r="N9" s="46">
        <f t="shared" si="5"/>
        <v>3</v>
      </c>
      <c r="O9" s="46">
        <f>'ก.ค.64'!N9</f>
        <v>3</v>
      </c>
      <c r="P9" s="74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3"/>
      <c r="E10" s="73"/>
      <c r="F10" s="73"/>
      <c r="G10" s="42">
        <f t="shared" si="0"/>
        <v>3</v>
      </c>
      <c r="H10" s="74"/>
      <c r="I10" s="75"/>
      <c r="J10" s="47">
        <f t="shared" si="1"/>
        <v>0</v>
      </c>
      <c r="K10" s="57">
        <f t="shared" si="3"/>
        <v>0</v>
      </c>
      <c r="L10" s="45" t="e">
        <f t="shared" si="4"/>
        <v>#DIV/0!</v>
      </c>
      <c r="M10" s="43" t="b">
        <f t="shared" si="2"/>
        <v>0</v>
      </c>
      <c r="N10" s="46">
        <f t="shared" si="5"/>
        <v>3</v>
      </c>
      <c r="O10" s="46">
        <f>'ก.ค.64'!N10</f>
        <v>3</v>
      </c>
      <c r="P10" s="74"/>
      <c r="Q10" s="74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3"/>
      <c r="E11" s="73"/>
      <c r="F11" s="73"/>
      <c r="G11" s="42">
        <f t="shared" si="0"/>
        <v>3</v>
      </c>
      <c r="H11" s="76"/>
      <c r="I11" s="75"/>
      <c r="J11" s="47">
        <f t="shared" si="1"/>
        <v>0</v>
      </c>
      <c r="K11" s="57">
        <f t="shared" si="3"/>
        <v>0</v>
      </c>
      <c r="L11" s="45" t="e">
        <f t="shared" si="4"/>
        <v>#DIV/0!</v>
      </c>
      <c r="M11" s="43" t="b">
        <f t="shared" si="2"/>
        <v>0</v>
      </c>
      <c r="N11" s="46">
        <f t="shared" si="5"/>
        <v>3</v>
      </c>
      <c r="O11" s="46">
        <f>'ก.ค.64'!N11</f>
        <v>3</v>
      </c>
      <c r="P11" s="74"/>
      <c r="Q11" s="7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3"/>
      <c r="E12" s="73"/>
      <c r="F12" s="73"/>
      <c r="G12" s="42">
        <f t="shared" si="0"/>
        <v>3</v>
      </c>
      <c r="H12" s="74"/>
      <c r="I12" s="75"/>
      <c r="J12" s="47">
        <f t="shared" si="1"/>
        <v>0</v>
      </c>
      <c r="K12" s="57">
        <f t="shared" si="3"/>
        <v>0</v>
      </c>
      <c r="L12" s="45" t="e">
        <f t="shared" si="4"/>
        <v>#DIV/0!</v>
      </c>
      <c r="M12" s="43" t="b">
        <f t="shared" si="2"/>
        <v>0</v>
      </c>
      <c r="N12" s="46">
        <f t="shared" si="5"/>
        <v>3</v>
      </c>
      <c r="O12" s="46">
        <f>'ก.ค.64'!N12</f>
        <v>3</v>
      </c>
      <c r="P12" s="74"/>
      <c r="Q12" s="7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3"/>
      <c r="E13" s="73"/>
      <c r="F13" s="73"/>
      <c r="G13" s="42">
        <f t="shared" si="0"/>
        <v>3</v>
      </c>
      <c r="H13" s="74"/>
      <c r="I13" s="75"/>
      <c r="J13" s="47">
        <f t="shared" si="1"/>
        <v>0</v>
      </c>
      <c r="K13" s="57">
        <f t="shared" si="3"/>
        <v>0</v>
      </c>
      <c r="L13" s="45" t="e">
        <f t="shared" si="4"/>
        <v>#DIV/0!</v>
      </c>
      <c r="M13" s="43" t="b">
        <f t="shared" si="2"/>
        <v>0</v>
      </c>
      <c r="N13" s="46">
        <f t="shared" si="5"/>
        <v>3</v>
      </c>
      <c r="O13" s="46">
        <f>'ก.ค.64'!N13</f>
        <v>3</v>
      </c>
      <c r="P13" s="74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3"/>
      <c r="E14" s="73"/>
      <c r="F14" s="73"/>
      <c r="G14" s="47">
        <f t="shared" si="0"/>
        <v>3</v>
      </c>
      <c r="H14" s="74"/>
      <c r="I14" s="75"/>
      <c r="J14" s="47">
        <f t="shared" si="1"/>
        <v>0</v>
      </c>
      <c r="K14" s="57">
        <f t="shared" si="3"/>
        <v>0</v>
      </c>
      <c r="L14" s="45" t="e">
        <f t="shared" si="4"/>
        <v>#DIV/0!</v>
      </c>
      <c r="M14" s="43" t="b">
        <f t="shared" si="2"/>
        <v>0</v>
      </c>
      <c r="N14" s="46">
        <f t="shared" si="5"/>
        <v>3</v>
      </c>
      <c r="O14" s="46">
        <f>'ก.ค.64'!N14</f>
        <v>3</v>
      </c>
      <c r="P14" s="74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3"/>
      <c r="E15" s="73"/>
      <c r="F15" s="73"/>
      <c r="G15" s="47">
        <f t="shared" si="0"/>
        <v>3</v>
      </c>
      <c r="H15" s="74"/>
      <c r="I15" s="75"/>
      <c r="J15" s="47">
        <f t="shared" si="1"/>
        <v>0</v>
      </c>
      <c r="K15" s="57">
        <f t="shared" si="3"/>
        <v>0</v>
      </c>
      <c r="L15" s="45" t="e">
        <f t="shared" si="4"/>
        <v>#DIV/0!</v>
      </c>
      <c r="M15" s="43" t="b">
        <f t="shared" si="2"/>
        <v>0</v>
      </c>
      <c r="N15" s="46">
        <f t="shared" si="5"/>
        <v>3</v>
      </c>
      <c r="O15" s="46">
        <f>'ก.ค.64'!N15</f>
        <v>3</v>
      </c>
      <c r="P15" s="74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3"/>
      <c r="E16" s="73"/>
      <c r="F16" s="73"/>
      <c r="G16" s="47">
        <f t="shared" si="0"/>
        <v>3</v>
      </c>
      <c r="H16" s="74"/>
      <c r="I16" s="75"/>
      <c r="J16" s="47">
        <f t="shared" si="1"/>
        <v>0</v>
      </c>
      <c r="K16" s="57">
        <f t="shared" si="3"/>
        <v>0</v>
      </c>
      <c r="L16" s="45" t="e">
        <f t="shared" si="4"/>
        <v>#DIV/0!</v>
      </c>
      <c r="M16" s="43" t="b">
        <f t="shared" si="2"/>
        <v>0</v>
      </c>
      <c r="N16" s="46">
        <f t="shared" si="5"/>
        <v>3</v>
      </c>
      <c r="O16" s="46">
        <f>'ก.ค.64'!N16</f>
        <v>3</v>
      </c>
      <c r="P16" s="74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7">
        <f t="shared" si="3"/>
        <v>0</v>
      </c>
      <c r="L17" s="45" t="e">
        <f t="shared" si="4"/>
        <v>#DIV/0!</v>
      </c>
      <c r="M17" s="43" t="b">
        <f t="shared" si="2"/>
        <v>0</v>
      </c>
      <c r="N17" s="46">
        <f t="shared" si="5"/>
        <v>3</v>
      </c>
      <c r="O17" s="46">
        <f>'ก.ค.64'!N17</f>
        <v>3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3"/>
        <v>0</v>
      </c>
      <c r="L18" s="45" t="e">
        <f t="shared" si="4"/>
        <v>#DIV/0!</v>
      </c>
      <c r="M18" s="43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'ก.ค.64'!N18</f>
        <v>3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7">
        <f t="shared" si="3"/>
        <v>0</v>
      </c>
      <c r="L19" s="45" t="e">
        <f t="shared" si="4"/>
        <v>#DIV/0!</v>
      </c>
      <c r="M19" s="42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'ก.ค.64'!N19</f>
        <v>3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4"/>
        <v>#DIV/0!</v>
      </c>
      <c r="M20" s="43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'ก.ค.64'!N20</f>
        <v>3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94"/>
      <c r="N27" s="94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60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0" t="s">
        <v>53</v>
      </c>
      <c r="P1" s="41">
        <v>44182</v>
      </c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62</v>
      </c>
      <c r="O2" s="152" t="s">
        <v>61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2">
        <v>82029230.180000007</v>
      </c>
      <c r="Q5" s="64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0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2">
        <v>42139789.770000003</v>
      </c>
      <c r="Q6" s="64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2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2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2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2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2">
        <v>16059031.449999999</v>
      </c>
      <c r="Q11" s="64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2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2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2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2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2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2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2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2">
        <v>5109859.46</v>
      </c>
      <c r="Q19" s="64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2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5" t="s">
        <v>53</v>
      </c>
      <c r="P1" s="66">
        <v>242537</v>
      </c>
      <c r="Q1" s="41"/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64</v>
      </c>
      <c r="O2" s="152" t="s">
        <v>65</v>
      </c>
      <c r="P2" s="143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43"/>
      <c r="Q3" s="143"/>
    </row>
    <row r="4" spans="1:25" ht="36.75" customHeight="1" thickBot="1" x14ac:dyDescent="0.3">
      <c r="C4" s="157"/>
      <c r="D4" s="154"/>
      <c r="E4" s="154"/>
      <c r="F4" s="154"/>
      <c r="G4" s="155"/>
      <c r="H4" s="156"/>
      <c r="I4" s="157"/>
      <c r="J4" s="158"/>
      <c r="K4" s="159"/>
      <c r="L4" s="157"/>
      <c r="M4" s="161"/>
      <c r="N4" s="160"/>
      <c r="O4" s="149"/>
      <c r="P4" s="153"/>
      <c r="Q4" s="15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2">
        <v>104507434.31</v>
      </c>
      <c r="Q5" s="64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2">
        <v>41640206.890000001</v>
      </c>
      <c r="Q6" s="64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2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2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2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2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8">
        <v>1.28</v>
      </c>
      <c r="E11" s="47">
        <v>1.1299999999999999</v>
      </c>
      <c r="F11" s="56">
        <v>0.8</v>
      </c>
      <c r="G11" s="68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2">
        <v>12892040.51</v>
      </c>
      <c r="Q11" s="69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2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2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2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2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2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2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2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8">
        <v>1.37</v>
      </c>
      <c r="E19" s="47">
        <v>1.21</v>
      </c>
      <c r="F19" s="47">
        <v>0.88</v>
      </c>
      <c r="G19" s="68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2">
        <v>4834674.22</v>
      </c>
      <c r="Q19" s="69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2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66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5" t="s">
        <v>53</v>
      </c>
      <c r="P1" s="66">
        <v>242539</v>
      </c>
      <c r="Q1" s="41"/>
    </row>
    <row r="2" spans="1:25" ht="54.75" customHeight="1" thickBot="1" x14ac:dyDescent="0.3">
      <c r="C2" s="164" t="s">
        <v>41</v>
      </c>
      <c r="D2" s="169" t="s">
        <v>40</v>
      </c>
      <c r="E2" s="169"/>
      <c r="F2" s="169"/>
      <c r="G2" s="169"/>
      <c r="H2" s="170" t="s">
        <v>39</v>
      </c>
      <c r="I2" s="170"/>
      <c r="J2" s="170"/>
      <c r="K2" s="171" t="s">
        <v>38</v>
      </c>
      <c r="L2" s="171"/>
      <c r="M2" s="171"/>
      <c r="N2" s="172" t="s">
        <v>67</v>
      </c>
      <c r="O2" s="162" t="s">
        <v>68</v>
      </c>
      <c r="P2" s="162" t="s">
        <v>56</v>
      </c>
      <c r="Q2" s="163" t="s">
        <v>37</v>
      </c>
    </row>
    <row r="3" spans="1:25" ht="38.25" customHeight="1" thickBot="1" x14ac:dyDescent="0.3">
      <c r="C3" s="164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64" t="s">
        <v>32</v>
      </c>
      <c r="J3" s="167" t="s">
        <v>29</v>
      </c>
      <c r="K3" s="168" t="s">
        <v>31</v>
      </c>
      <c r="L3" s="164" t="s">
        <v>30</v>
      </c>
      <c r="M3" s="173" t="s">
        <v>29</v>
      </c>
      <c r="N3" s="172"/>
      <c r="O3" s="162"/>
      <c r="P3" s="162"/>
      <c r="Q3" s="163"/>
    </row>
    <row r="4" spans="1:25" ht="36.75" customHeight="1" thickBot="1" x14ac:dyDescent="0.3">
      <c r="C4" s="164"/>
      <c r="D4" s="164"/>
      <c r="E4" s="164"/>
      <c r="F4" s="164"/>
      <c r="G4" s="165"/>
      <c r="H4" s="166"/>
      <c r="I4" s="164"/>
      <c r="J4" s="167"/>
      <c r="K4" s="168"/>
      <c r="L4" s="164"/>
      <c r="M4" s="173"/>
      <c r="N4" s="172"/>
      <c r="O4" s="162"/>
      <c r="P4" s="162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0" t="s">
        <v>28</v>
      </c>
      <c r="D5" s="84">
        <v>2.4300000000000002</v>
      </c>
      <c r="E5" s="84">
        <v>2.2599999999999998</v>
      </c>
      <c r="F5" s="84">
        <v>0.85</v>
      </c>
      <c r="G5" s="84">
        <f t="shared" ref="G5:G20" si="0">(IF(D5&lt;1.5,1,0))+(IF(E5&lt;1,1,0))+(IF(F5&lt;0.8,1,0))</f>
        <v>0</v>
      </c>
      <c r="H5" s="85">
        <v>468524264.61000001</v>
      </c>
      <c r="I5" s="85">
        <v>109629907.87</v>
      </c>
      <c r="J5" s="84">
        <f t="shared" ref="J5:J20" si="1">IF(I5&lt;0,1,0)+IF(H5&lt;0,1,0)</f>
        <v>0</v>
      </c>
      <c r="K5" s="86">
        <f t="shared" ref="K5:K20" si="2">SUM(I5/4)</f>
        <v>27407476.967500001</v>
      </c>
      <c r="L5" s="87">
        <f>+H5/K5</f>
        <v>17.094760862722961</v>
      </c>
      <c r="M5" s="88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89">
        <f t="shared" ref="N5:N20" si="3">SUM(G5+J5+M5)</f>
        <v>0</v>
      </c>
      <c r="O5" s="89">
        <f>'ธ.ค.63'!N5</f>
        <v>0</v>
      </c>
      <c r="P5" s="93">
        <v>127272639.98</v>
      </c>
      <c r="Q5" s="83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0" t="s">
        <v>27</v>
      </c>
      <c r="D6" s="82">
        <v>1.08</v>
      </c>
      <c r="E6" s="91">
        <v>1</v>
      </c>
      <c r="F6" s="82">
        <v>0.68</v>
      </c>
      <c r="G6" s="90">
        <v>2</v>
      </c>
      <c r="H6" s="85">
        <v>12503385.09</v>
      </c>
      <c r="I6" s="85">
        <v>33017667.559999999</v>
      </c>
      <c r="J6" s="92">
        <f>IF(I6&lt;0,1,0)+IF(H6&lt;0,1,0)</f>
        <v>0</v>
      </c>
      <c r="K6" s="86">
        <f t="shared" si="2"/>
        <v>8254416.8899999997</v>
      </c>
      <c r="L6" s="87">
        <f>+H6/K6</f>
        <v>1.5147508608569926</v>
      </c>
      <c r="M6" s="84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89">
        <f>SUM(G6+J6+M6)</f>
        <v>2</v>
      </c>
      <c r="O6" s="89">
        <f>'ธ.ค.63'!N6</f>
        <v>3</v>
      </c>
      <c r="P6" s="93">
        <v>43222008.869999997</v>
      </c>
      <c r="Q6" s="83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0" t="s">
        <v>26</v>
      </c>
      <c r="D7" s="84">
        <v>1.75</v>
      </c>
      <c r="E7" s="84">
        <v>1.57</v>
      </c>
      <c r="F7" s="84">
        <v>1.27</v>
      </c>
      <c r="G7" s="84">
        <f t="shared" si="0"/>
        <v>0</v>
      </c>
      <c r="H7" s="85">
        <v>18894854.359999999</v>
      </c>
      <c r="I7" s="85">
        <v>12496988.98</v>
      </c>
      <c r="J7" s="84">
        <f t="shared" si="1"/>
        <v>0</v>
      </c>
      <c r="K7" s="86">
        <f t="shared" si="2"/>
        <v>3124247.2450000001</v>
      </c>
      <c r="L7" s="87">
        <f t="shared" ref="L7:L20" si="5">+H7/K7</f>
        <v>6.0478102013978088</v>
      </c>
      <c r="M7" s="88">
        <f t="shared" si="4"/>
        <v>0</v>
      </c>
      <c r="N7" s="89">
        <f t="shared" si="3"/>
        <v>0</v>
      </c>
      <c r="O7" s="89">
        <f>'ธ.ค.63'!N7</f>
        <v>0</v>
      </c>
      <c r="P7" s="93">
        <v>11738995.130000001</v>
      </c>
      <c r="Q7" s="85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0" t="s">
        <v>25</v>
      </c>
      <c r="D8" s="91">
        <v>2.7</v>
      </c>
      <c r="E8" s="84">
        <v>2.4300000000000002</v>
      </c>
      <c r="F8" s="91">
        <v>2</v>
      </c>
      <c r="G8" s="92">
        <f t="shared" si="0"/>
        <v>0</v>
      </c>
      <c r="H8" s="85">
        <v>22134891.5</v>
      </c>
      <c r="I8" s="85">
        <v>9961499.7100000009</v>
      </c>
      <c r="J8" s="92">
        <f t="shared" si="1"/>
        <v>0</v>
      </c>
      <c r="K8" s="86">
        <f t="shared" si="2"/>
        <v>2490374.9275000002</v>
      </c>
      <c r="L8" s="87">
        <f t="shared" si="5"/>
        <v>8.8881763366532276</v>
      </c>
      <c r="M8" s="88">
        <f t="shared" si="4"/>
        <v>0</v>
      </c>
      <c r="N8" s="89">
        <f t="shared" si="3"/>
        <v>0</v>
      </c>
      <c r="O8" s="89">
        <f>'ธ.ค.63'!N8</f>
        <v>0</v>
      </c>
      <c r="P8" s="93">
        <v>11105037.859999999</v>
      </c>
      <c r="Q8" s="85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0" t="s">
        <v>24</v>
      </c>
      <c r="D9" s="84">
        <v>2.12</v>
      </c>
      <c r="E9" s="84">
        <v>1.89</v>
      </c>
      <c r="F9" s="84">
        <v>1.61</v>
      </c>
      <c r="G9" s="84">
        <f t="shared" si="0"/>
        <v>0</v>
      </c>
      <c r="H9" s="85">
        <v>23243844.010000002</v>
      </c>
      <c r="I9" s="85">
        <v>7354044.8700000001</v>
      </c>
      <c r="J9" s="84">
        <f t="shared" si="1"/>
        <v>0</v>
      </c>
      <c r="K9" s="86">
        <f t="shared" si="2"/>
        <v>1838511.2175</v>
      </c>
      <c r="L9" s="87">
        <f t="shared" si="5"/>
        <v>12.642753434818246</v>
      </c>
      <c r="M9" s="88">
        <f t="shared" si="4"/>
        <v>0</v>
      </c>
      <c r="N9" s="89">
        <f t="shared" si="3"/>
        <v>0</v>
      </c>
      <c r="O9" s="89">
        <f>'ธ.ค.63'!N9</f>
        <v>0</v>
      </c>
      <c r="P9" s="93">
        <v>9078622.1099999994</v>
      </c>
      <c r="Q9" s="85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1" t="s">
        <v>23</v>
      </c>
      <c r="D10" s="82">
        <v>1.48</v>
      </c>
      <c r="E10" s="84">
        <v>1.37</v>
      </c>
      <c r="F10" s="84">
        <v>1.23</v>
      </c>
      <c r="G10" s="82">
        <f t="shared" si="0"/>
        <v>1</v>
      </c>
      <c r="H10" s="85">
        <v>9811216</v>
      </c>
      <c r="I10" s="85">
        <v>6326736.1799999997</v>
      </c>
      <c r="J10" s="84">
        <f t="shared" si="1"/>
        <v>0</v>
      </c>
      <c r="K10" s="86">
        <f t="shared" si="2"/>
        <v>1581684.0449999999</v>
      </c>
      <c r="L10" s="87">
        <f t="shared" si="5"/>
        <v>6.2030188842171698</v>
      </c>
      <c r="M10" s="88">
        <f t="shared" si="4"/>
        <v>0</v>
      </c>
      <c r="N10" s="89">
        <f t="shared" si="3"/>
        <v>1</v>
      </c>
      <c r="O10" s="89">
        <f>'ธ.ค.63'!N10</f>
        <v>0</v>
      </c>
      <c r="P10" s="93">
        <v>4552618.7300000004</v>
      </c>
      <c r="Q10" s="85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1" t="s">
        <v>22</v>
      </c>
      <c r="D11" s="82">
        <v>1.38</v>
      </c>
      <c r="E11" s="84">
        <v>1.23</v>
      </c>
      <c r="F11" s="84">
        <v>0.92</v>
      </c>
      <c r="G11" s="82">
        <f t="shared" si="0"/>
        <v>1</v>
      </c>
      <c r="H11" s="85">
        <v>24448821.300000001</v>
      </c>
      <c r="I11" s="85">
        <v>15301453.369999999</v>
      </c>
      <c r="J11" s="84">
        <f t="shared" si="1"/>
        <v>0</v>
      </c>
      <c r="K11" s="86">
        <f t="shared" si="2"/>
        <v>3825363.3424999998</v>
      </c>
      <c r="L11" s="87">
        <f t="shared" si="5"/>
        <v>6.3912415922357582</v>
      </c>
      <c r="M11" s="88">
        <f t="shared" si="4"/>
        <v>0</v>
      </c>
      <c r="N11" s="89">
        <f t="shared" si="3"/>
        <v>1</v>
      </c>
      <c r="O11" s="89">
        <f>'ธ.ค.63'!N11</f>
        <v>1</v>
      </c>
      <c r="P11" s="93">
        <v>18256337.68</v>
      </c>
      <c r="Q11" s="83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1" t="s">
        <v>21</v>
      </c>
      <c r="D12" s="82">
        <v>1.38</v>
      </c>
      <c r="E12" s="84">
        <v>1.19</v>
      </c>
      <c r="F12" s="84">
        <v>0.88</v>
      </c>
      <c r="G12" s="82">
        <f t="shared" si="0"/>
        <v>1</v>
      </c>
      <c r="H12" s="85">
        <v>11538941.73</v>
      </c>
      <c r="I12" s="85">
        <v>5672163.1200000001</v>
      </c>
      <c r="J12" s="84">
        <f t="shared" si="1"/>
        <v>0</v>
      </c>
      <c r="K12" s="86">
        <f t="shared" si="2"/>
        <v>1418040.78</v>
      </c>
      <c r="L12" s="87">
        <f t="shared" si="5"/>
        <v>8.1372425199224523</v>
      </c>
      <c r="M12" s="88">
        <f t="shared" si="4"/>
        <v>0</v>
      </c>
      <c r="N12" s="89">
        <f t="shared" si="3"/>
        <v>1</v>
      </c>
      <c r="O12" s="89">
        <f>'ธ.ค.63'!N12</f>
        <v>0</v>
      </c>
      <c r="P12" s="93">
        <v>4752647.8499999996</v>
      </c>
      <c r="Q12" s="83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1" t="s">
        <v>20</v>
      </c>
      <c r="D13" s="84">
        <v>1.74</v>
      </c>
      <c r="E13" s="84">
        <v>1.63</v>
      </c>
      <c r="F13" s="84">
        <v>1.38</v>
      </c>
      <c r="G13" s="84">
        <f t="shared" si="0"/>
        <v>0</v>
      </c>
      <c r="H13" s="85">
        <v>15357882.68</v>
      </c>
      <c r="I13" s="85">
        <v>7043431.3099999996</v>
      </c>
      <c r="J13" s="84">
        <f t="shared" si="1"/>
        <v>0</v>
      </c>
      <c r="K13" s="86">
        <f t="shared" si="2"/>
        <v>1760857.8274999999</v>
      </c>
      <c r="L13" s="87">
        <f t="shared" si="5"/>
        <v>8.7218186727798166</v>
      </c>
      <c r="M13" s="88">
        <f t="shared" si="4"/>
        <v>0</v>
      </c>
      <c r="N13" s="89">
        <f t="shared" si="3"/>
        <v>0</v>
      </c>
      <c r="O13" s="89">
        <f>'ธ.ค.63'!N13</f>
        <v>0</v>
      </c>
      <c r="P13" s="93">
        <v>7693513.1500000004</v>
      </c>
      <c r="Q13" s="85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1" t="s">
        <v>19</v>
      </c>
      <c r="D14" s="91">
        <v>2.2999999999999998</v>
      </c>
      <c r="E14" s="84">
        <v>2.14</v>
      </c>
      <c r="F14" s="84">
        <v>1.63</v>
      </c>
      <c r="G14" s="84">
        <f t="shared" si="0"/>
        <v>0</v>
      </c>
      <c r="H14" s="85">
        <v>23095586.93</v>
      </c>
      <c r="I14" s="85">
        <v>14554338.33</v>
      </c>
      <c r="J14" s="84">
        <f t="shared" si="1"/>
        <v>0</v>
      </c>
      <c r="K14" s="86">
        <f t="shared" si="2"/>
        <v>3638584.5825</v>
      </c>
      <c r="L14" s="87">
        <f t="shared" si="5"/>
        <v>6.347409660635531</v>
      </c>
      <c r="M14" s="88">
        <f t="shared" si="4"/>
        <v>0</v>
      </c>
      <c r="N14" s="89">
        <f t="shared" si="3"/>
        <v>0</v>
      </c>
      <c r="O14" s="89">
        <f>'ธ.ค.63'!N14</f>
        <v>0</v>
      </c>
      <c r="P14" s="93">
        <v>14136727.01</v>
      </c>
      <c r="Q14" s="85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1" t="s">
        <v>18</v>
      </c>
      <c r="D15" s="84">
        <v>3.03</v>
      </c>
      <c r="E15" s="84">
        <v>2.72</v>
      </c>
      <c r="F15" s="84">
        <v>2.37</v>
      </c>
      <c r="G15" s="84">
        <f t="shared" si="0"/>
        <v>0</v>
      </c>
      <c r="H15" s="85">
        <v>30114535.100000001</v>
      </c>
      <c r="I15" s="85">
        <v>12704944.460000001</v>
      </c>
      <c r="J15" s="84">
        <f t="shared" si="1"/>
        <v>0</v>
      </c>
      <c r="K15" s="86">
        <f t="shared" si="2"/>
        <v>3176236.1150000002</v>
      </c>
      <c r="L15" s="87">
        <f t="shared" si="5"/>
        <v>9.4812016517858897</v>
      </c>
      <c r="M15" s="88">
        <f t="shared" si="4"/>
        <v>0</v>
      </c>
      <c r="N15" s="89">
        <f t="shared" si="3"/>
        <v>0</v>
      </c>
      <c r="O15" s="89">
        <f>'ธ.ค.63'!N15</f>
        <v>0</v>
      </c>
      <c r="P15" s="93">
        <v>11416753.74</v>
      </c>
      <c r="Q15" s="85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1" t="s">
        <v>17</v>
      </c>
      <c r="D16" s="84">
        <v>4.12</v>
      </c>
      <c r="E16" s="84">
        <v>3.34</v>
      </c>
      <c r="F16" s="84">
        <v>2.98</v>
      </c>
      <c r="G16" s="84">
        <f t="shared" si="0"/>
        <v>0</v>
      </c>
      <c r="H16" s="85">
        <v>70623673.390000001</v>
      </c>
      <c r="I16" s="85">
        <v>38120236</v>
      </c>
      <c r="J16" s="84">
        <f t="shared" si="1"/>
        <v>0</v>
      </c>
      <c r="K16" s="86">
        <f t="shared" si="2"/>
        <v>9530059</v>
      </c>
      <c r="L16" s="87">
        <f t="shared" si="5"/>
        <v>7.4106228922612125</v>
      </c>
      <c r="M16" s="88">
        <f t="shared" si="4"/>
        <v>0</v>
      </c>
      <c r="N16" s="89">
        <f t="shared" si="3"/>
        <v>0</v>
      </c>
      <c r="O16" s="89">
        <f>'ธ.ค.63'!N16</f>
        <v>0</v>
      </c>
      <c r="P16" s="93">
        <v>27045213.27</v>
      </c>
      <c r="Q16" s="85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1" t="s">
        <v>16</v>
      </c>
      <c r="D17" s="91">
        <v>2.8</v>
      </c>
      <c r="E17" s="84">
        <v>2.5299999999999998</v>
      </c>
      <c r="F17" s="84">
        <v>2.33</v>
      </c>
      <c r="G17" s="84">
        <f t="shared" si="0"/>
        <v>0</v>
      </c>
      <c r="H17" s="85">
        <v>10013141.039999999</v>
      </c>
      <c r="I17" s="85">
        <v>5395587.0899999999</v>
      </c>
      <c r="J17" s="84">
        <f t="shared" si="1"/>
        <v>0</v>
      </c>
      <c r="K17" s="86">
        <f t="shared" si="2"/>
        <v>1348896.7725</v>
      </c>
      <c r="L17" s="87">
        <f t="shared" si="5"/>
        <v>7.423207797763486</v>
      </c>
      <c r="M17" s="88">
        <f t="shared" si="4"/>
        <v>0</v>
      </c>
      <c r="N17" s="89">
        <f t="shared" si="3"/>
        <v>0</v>
      </c>
      <c r="O17" s="89">
        <f>'ธ.ค.63'!N17</f>
        <v>0</v>
      </c>
      <c r="P17" s="93">
        <v>5480236.2300000004</v>
      </c>
      <c r="Q17" s="85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1" t="s">
        <v>15</v>
      </c>
      <c r="D18" s="84">
        <v>1.89</v>
      </c>
      <c r="E18" s="91">
        <v>1.7</v>
      </c>
      <c r="F18" s="84">
        <v>1.33</v>
      </c>
      <c r="G18" s="84">
        <f t="shared" si="0"/>
        <v>0</v>
      </c>
      <c r="H18" s="85">
        <v>18577329.43</v>
      </c>
      <c r="I18" s="85">
        <v>10727972.74</v>
      </c>
      <c r="J18" s="84">
        <f t="shared" si="1"/>
        <v>0</v>
      </c>
      <c r="K18" s="86">
        <f t="shared" si="2"/>
        <v>2681993.1850000001</v>
      </c>
      <c r="L18" s="87">
        <f t="shared" si="5"/>
        <v>6.9266877835112766</v>
      </c>
      <c r="M18" s="88">
        <f t="shared" si="4"/>
        <v>0</v>
      </c>
      <c r="N18" s="89">
        <f t="shared" si="3"/>
        <v>0</v>
      </c>
      <c r="O18" s="89">
        <f>'ธ.ค.63'!N18</f>
        <v>0</v>
      </c>
      <c r="P18" s="93">
        <v>11310048.83</v>
      </c>
      <c r="Q18" s="85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1" t="s">
        <v>14</v>
      </c>
      <c r="D19" s="84">
        <v>1.52</v>
      </c>
      <c r="E19" s="84">
        <v>1.36</v>
      </c>
      <c r="F19" s="84">
        <v>1.05</v>
      </c>
      <c r="G19" s="84">
        <f t="shared" si="0"/>
        <v>0</v>
      </c>
      <c r="H19" s="85">
        <v>7842480.9500000002</v>
      </c>
      <c r="I19" s="85">
        <v>4927183.67</v>
      </c>
      <c r="J19" s="84">
        <f t="shared" si="1"/>
        <v>0</v>
      </c>
      <c r="K19" s="86">
        <f t="shared" si="2"/>
        <v>1231795.9175</v>
      </c>
      <c r="L19" s="87">
        <f t="shared" si="5"/>
        <v>6.3667047751844823</v>
      </c>
      <c r="M19" s="88">
        <f t="shared" si="4"/>
        <v>0</v>
      </c>
      <c r="N19" s="89">
        <f t="shared" si="3"/>
        <v>0</v>
      </c>
      <c r="O19" s="89">
        <f>'ธ.ค.63'!N19</f>
        <v>1</v>
      </c>
      <c r="P19" s="93">
        <v>6447767.3099999996</v>
      </c>
      <c r="Q19" s="85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0" t="s">
        <v>13</v>
      </c>
      <c r="D20" s="84">
        <v>2.66</v>
      </c>
      <c r="E20" s="84">
        <v>2.44</v>
      </c>
      <c r="F20" s="84">
        <v>2.06</v>
      </c>
      <c r="G20" s="84">
        <f t="shared" si="0"/>
        <v>0</v>
      </c>
      <c r="H20" s="85">
        <v>10777862.189999999</v>
      </c>
      <c r="I20" s="85">
        <v>3939773.75</v>
      </c>
      <c r="J20" s="84">
        <f t="shared" si="1"/>
        <v>0</v>
      </c>
      <c r="K20" s="86">
        <f t="shared" si="2"/>
        <v>984943.4375</v>
      </c>
      <c r="L20" s="87">
        <f t="shared" si="5"/>
        <v>10.942620438546756</v>
      </c>
      <c r="M20" s="88">
        <f t="shared" si="4"/>
        <v>0</v>
      </c>
      <c r="N20" s="89">
        <f t="shared" si="3"/>
        <v>0</v>
      </c>
      <c r="O20" s="89">
        <f>'ธ.ค.63'!N20</f>
        <v>0</v>
      </c>
      <c r="P20" s="93">
        <v>4846138.7699999996</v>
      </c>
      <c r="Q20" s="85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9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8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69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1" t="s">
        <v>53</v>
      </c>
      <c r="Q1" s="41">
        <v>44271</v>
      </c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70</v>
      </c>
      <c r="O2" s="152" t="s">
        <v>71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2">
        <v>147730536.06</v>
      </c>
      <c r="Q5" s="64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2">
        <v>43607068.299999997</v>
      </c>
      <c r="Q6" s="64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2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2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2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2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2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2">
        <v>7735582.4299999997</v>
      </c>
      <c r="Q12" s="64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2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2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2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2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2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2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2">
        <v>7379572.9199999999</v>
      </c>
      <c r="Q19" s="64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2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0" zoomScaleNormal="70" workbookViewId="0">
      <pane xSplit="3" ySplit="4" topLeftCell="D8" activePane="bottomRight" state="frozen"/>
      <selection activeCell="B1" sqref="B1"/>
      <selection pane="topRight" activeCell="D1" sqref="D1"/>
      <selection pane="bottomLeft" activeCell="B5" sqref="B5"/>
      <selection pane="bottomRight" activeCell="Q17" sqref="Q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72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1" t="s">
        <v>53</v>
      </c>
      <c r="Q1" s="41">
        <v>44305</v>
      </c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73</v>
      </c>
      <c r="O2" s="152" t="s">
        <v>74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2">
        <v>186081948.09999999</v>
      </c>
      <c r="Q5" s="64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2">
        <v>45245476.539999999</v>
      </c>
      <c r="Q6" s="64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2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2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2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2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2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2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2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2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2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2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2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2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2">
        <v>8105376.1900000004</v>
      </c>
      <c r="Q19" s="64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2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" sqref="Q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75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1" t="s">
        <v>53</v>
      </c>
      <c r="Q1" s="41">
        <v>44333</v>
      </c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76</v>
      </c>
      <c r="O2" s="152" t="s">
        <v>77</v>
      </c>
      <c r="P2" s="149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0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1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2.76</v>
      </c>
      <c r="E5" s="47">
        <v>2.59</v>
      </c>
      <c r="F5" s="47">
        <v>0.87</v>
      </c>
      <c r="G5" s="47">
        <f t="shared" ref="G5:G20" si="0">(IF(D5&lt;1.5,1,0))+(IF(E5&lt;1,1,0))+(IF(F5&lt;0.8,1,0))</f>
        <v>0</v>
      </c>
      <c r="H5" s="53">
        <v>535527538.30000001</v>
      </c>
      <c r="I5" s="53">
        <v>168129897.69</v>
      </c>
      <c r="J5" s="47">
        <f t="shared" ref="J5:J20" si="1">IF(I5&lt;0,1,0)+IF(H5&lt;0,1,0)</f>
        <v>0</v>
      </c>
      <c r="K5" s="51">
        <f>SUM(I5/7)</f>
        <v>24018556.812857144</v>
      </c>
      <c r="L5" s="45">
        <f>+H5/K5</f>
        <v>22.296407834684384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'มี.ค.64'!N5</f>
        <v>0</v>
      </c>
      <c r="P5" s="72">
        <v>206796033.28999999</v>
      </c>
      <c r="Q5" s="64">
        <v>-39265735.280000001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1.03</v>
      </c>
      <c r="E6" s="42">
        <v>0.97</v>
      </c>
      <c r="F6" s="42">
        <v>0.63</v>
      </c>
      <c r="G6" s="55">
        <f t="shared" si="0"/>
        <v>3</v>
      </c>
      <c r="H6" s="53">
        <v>4886059.1900000004</v>
      </c>
      <c r="I6" s="53">
        <v>27649720.149999999</v>
      </c>
      <c r="J6" s="63">
        <f>IF(I6&lt;0,1,0)+IF(H6&lt;0,1,0)</f>
        <v>0</v>
      </c>
      <c r="K6" s="51">
        <f>SUM(I6/7)</f>
        <v>3949960.0214285711</v>
      </c>
      <c r="L6" s="45">
        <f>+H6/K6</f>
        <v>1.2369895298922222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2">
        <v>42191340.149999999</v>
      </c>
      <c r="Q6" s="64">
        <v>-53973437.57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1.62</v>
      </c>
      <c r="E7" s="47">
        <v>1.45</v>
      </c>
      <c r="F7" s="47">
        <v>1.1599999999999999</v>
      </c>
      <c r="G7" s="47">
        <f t="shared" si="0"/>
        <v>0</v>
      </c>
      <c r="H7" s="53">
        <v>15949853.560000001</v>
      </c>
      <c r="I7" s="53">
        <v>9858280.5500000007</v>
      </c>
      <c r="J7" s="47">
        <f t="shared" si="1"/>
        <v>0</v>
      </c>
      <c r="K7" s="51">
        <f>SUM(I7/7)</f>
        <v>1408325.7928571429</v>
      </c>
      <c r="L7" s="45">
        <f t="shared" ref="L7:L20" si="4">+H7/K7</f>
        <v>11.325400444198152</v>
      </c>
      <c r="M7" s="47">
        <f t="shared" si="3"/>
        <v>0</v>
      </c>
      <c r="N7" s="46">
        <f t="shared" si="2"/>
        <v>0</v>
      </c>
      <c r="O7" s="46">
        <f>'มี.ค.64'!N7</f>
        <v>0</v>
      </c>
      <c r="P7" s="72">
        <v>9908369.5800000001</v>
      </c>
      <c r="Q7" s="53">
        <v>4251877.45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2.8</v>
      </c>
      <c r="E8" s="47">
        <v>2.5099999999999998</v>
      </c>
      <c r="F8" s="47">
        <v>2.02</v>
      </c>
      <c r="G8" s="63">
        <f t="shared" si="0"/>
        <v>0</v>
      </c>
      <c r="H8" s="53">
        <v>22059913.079999998</v>
      </c>
      <c r="I8" s="53">
        <v>9167840.9499999993</v>
      </c>
      <c r="J8" s="63">
        <f t="shared" si="1"/>
        <v>0</v>
      </c>
      <c r="K8" s="51">
        <f t="shared" ref="K8:K19" si="5">SUM(I8/7)</f>
        <v>1309691.5642857142</v>
      </c>
      <c r="L8" s="45">
        <f t="shared" si="4"/>
        <v>16.84359408089426</v>
      </c>
      <c r="M8" s="47">
        <f t="shared" si="3"/>
        <v>0</v>
      </c>
      <c r="N8" s="46">
        <f t="shared" si="2"/>
        <v>0</v>
      </c>
      <c r="O8" s="46">
        <f>'มี.ค.64'!N8</f>
        <v>0</v>
      </c>
      <c r="P8" s="72">
        <v>12652155.880000001</v>
      </c>
      <c r="Q8" s="53">
        <v>12250958.640000001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1.65</v>
      </c>
      <c r="F9" s="56">
        <v>1.5</v>
      </c>
      <c r="G9" s="47">
        <f t="shared" si="0"/>
        <v>0</v>
      </c>
      <c r="H9" s="53">
        <v>19097302.68</v>
      </c>
      <c r="I9" s="53">
        <v>6264584.4800000004</v>
      </c>
      <c r="J9" s="47">
        <f t="shared" si="1"/>
        <v>0</v>
      </c>
      <c r="K9" s="51">
        <f t="shared" si="5"/>
        <v>894940.64</v>
      </c>
      <c r="L9" s="45">
        <f t="shared" si="4"/>
        <v>21.339183658035687</v>
      </c>
      <c r="M9" s="47">
        <f t="shared" si="3"/>
        <v>0</v>
      </c>
      <c r="N9" s="46">
        <f t="shared" si="2"/>
        <v>0</v>
      </c>
      <c r="O9" s="46">
        <f>'มี.ค.64'!N9</f>
        <v>0</v>
      </c>
      <c r="P9" s="72">
        <v>7170594.6500000004</v>
      </c>
      <c r="Q9" s="53">
        <v>11447707.41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1.1599999999999999</v>
      </c>
      <c r="G10" s="42">
        <f t="shared" si="0"/>
        <v>1</v>
      </c>
      <c r="H10" s="53">
        <v>8463148.3499999996</v>
      </c>
      <c r="I10" s="53">
        <v>4454644.0199999996</v>
      </c>
      <c r="J10" s="47">
        <f t="shared" si="1"/>
        <v>0</v>
      </c>
      <c r="K10" s="51">
        <f t="shared" si="5"/>
        <v>636377.71714285703</v>
      </c>
      <c r="L10" s="45">
        <f t="shared" si="4"/>
        <v>13.298938856622714</v>
      </c>
      <c r="M10" s="47">
        <f t="shared" si="3"/>
        <v>0</v>
      </c>
      <c r="N10" s="46">
        <f t="shared" si="2"/>
        <v>1</v>
      </c>
      <c r="O10" s="46">
        <f>'มี.ค.64'!N10</f>
        <v>0</v>
      </c>
      <c r="P10" s="72">
        <v>3354239.33</v>
      </c>
      <c r="Q10" s="53">
        <v>3508077.79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1.51</v>
      </c>
      <c r="E11" s="47">
        <v>1.35</v>
      </c>
      <c r="F11" s="47">
        <v>0.98</v>
      </c>
      <c r="G11" s="47">
        <f t="shared" si="0"/>
        <v>0</v>
      </c>
      <c r="H11" s="53">
        <v>31999937.48</v>
      </c>
      <c r="I11" s="53">
        <v>18334891.27</v>
      </c>
      <c r="J11" s="47">
        <f t="shared" si="1"/>
        <v>0</v>
      </c>
      <c r="K11" s="51">
        <f t="shared" si="5"/>
        <v>2619270.1814285712</v>
      </c>
      <c r="L11" s="45">
        <f t="shared" si="4"/>
        <v>12.217119756063871</v>
      </c>
      <c r="M11" s="47">
        <f t="shared" si="3"/>
        <v>0</v>
      </c>
      <c r="N11" s="46">
        <f t="shared" si="2"/>
        <v>0</v>
      </c>
      <c r="O11" s="46">
        <f>'มี.ค.64'!N11</f>
        <v>0</v>
      </c>
      <c r="P11" s="72">
        <v>24909232.199999999</v>
      </c>
      <c r="Q11" s="64">
        <v>-1488137.49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1.58</v>
      </c>
      <c r="E12" s="47">
        <v>1.36</v>
      </c>
      <c r="F12" s="47">
        <v>1.02</v>
      </c>
      <c r="G12" s="47">
        <f t="shared" si="0"/>
        <v>0</v>
      </c>
      <c r="H12" s="53">
        <v>17084726.140000001</v>
      </c>
      <c r="I12" s="53">
        <v>11208048.369999999</v>
      </c>
      <c r="J12" s="47">
        <f t="shared" si="1"/>
        <v>0</v>
      </c>
      <c r="K12" s="51">
        <f t="shared" si="5"/>
        <v>1601149.767142857</v>
      </c>
      <c r="L12" s="45">
        <f t="shared" si="4"/>
        <v>10.670286122257341</v>
      </c>
      <c r="M12" s="47">
        <f t="shared" si="3"/>
        <v>0</v>
      </c>
      <c r="N12" s="46">
        <f t="shared" si="2"/>
        <v>0</v>
      </c>
      <c r="O12" s="46">
        <f>'มี.ค.64'!N12</f>
        <v>0</v>
      </c>
      <c r="P12" s="72">
        <v>10581963.25</v>
      </c>
      <c r="Q12" s="53">
        <v>525557.77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1.72</v>
      </c>
      <c r="E13" s="47">
        <v>1.61</v>
      </c>
      <c r="F13" s="47">
        <v>1.47</v>
      </c>
      <c r="G13" s="47">
        <f t="shared" si="0"/>
        <v>0</v>
      </c>
      <c r="H13" s="53">
        <v>17584783.98</v>
      </c>
      <c r="I13" s="53">
        <v>9006604.7400000002</v>
      </c>
      <c r="J13" s="47">
        <f t="shared" si="1"/>
        <v>0</v>
      </c>
      <c r="K13" s="51">
        <f t="shared" si="5"/>
        <v>1286657.82</v>
      </c>
      <c r="L13" s="45">
        <f t="shared" si="4"/>
        <v>13.667024524049447</v>
      </c>
      <c r="M13" s="47">
        <f t="shared" si="3"/>
        <v>0</v>
      </c>
      <c r="N13" s="46">
        <f t="shared" si="2"/>
        <v>0</v>
      </c>
      <c r="O13" s="46">
        <f>'มี.ค.64'!N13</f>
        <v>0</v>
      </c>
      <c r="P13" s="72">
        <v>11175776.15</v>
      </c>
      <c r="Q13" s="53">
        <v>11265775.699999999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2.97</v>
      </c>
      <c r="E14" s="47">
        <v>2.75</v>
      </c>
      <c r="F14" s="47">
        <v>1.76</v>
      </c>
      <c r="G14" s="47">
        <f t="shared" si="0"/>
        <v>0</v>
      </c>
      <c r="H14" s="53">
        <v>31001047.600000001</v>
      </c>
      <c r="I14" s="53">
        <v>20252368.949999999</v>
      </c>
      <c r="J14" s="47">
        <f t="shared" si="1"/>
        <v>0</v>
      </c>
      <c r="K14" s="51">
        <f t="shared" si="5"/>
        <v>2893195.5642857142</v>
      </c>
      <c r="L14" s="45">
        <f t="shared" si="4"/>
        <v>10.715158001306312</v>
      </c>
      <c r="M14" s="47">
        <f t="shared" si="3"/>
        <v>0</v>
      </c>
      <c r="N14" s="46">
        <f t="shared" si="2"/>
        <v>0</v>
      </c>
      <c r="O14" s="46">
        <f>'มี.ค.64'!N14</f>
        <v>0</v>
      </c>
      <c r="P14" s="72">
        <v>20783193.23</v>
      </c>
      <c r="Q14" s="53">
        <v>11871717.25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3.78</v>
      </c>
      <c r="E15" s="47">
        <v>3.43</v>
      </c>
      <c r="F15" s="47">
        <v>2.83</v>
      </c>
      <c r="G15" s="47">
        <f t="shared" si="0"/>
        <v>0</v>
      </c>
      <c r="H15" s="53">
        <v>33572440.189999998</v>
      </c>
      <c r="I15" s="53">
        <v>19181859.48</v>
      </c>
      <c r="J15" s="47">
        <f t="shared" si="1"/>
        <v>0</v>
      </c>
      <c r="K15" s="51">
        <f t="shared" si="5"/>
        <v>2740265.64</v>
      </c>
      <c r="L15" s="45">
        <f t="shared" si="4"/>
        <v>12.251527625620994</v>
      </c>
      <c r="M15" s="47">
        <f t="shared" si="3"/>
        <v>0</v>
      </c>
      <c r="N15" s="46">
        <f t="shared" si="2"/>
        <v>0</v>
      </c>
      <c r="O15" s="46">
        <f>'มี.ค.64'!N15</f>
        <v>0</v>
      </c>
      <c r="P15" s="72">
        <v>17717854.550000001</v>
      </c>
      <c r="Q15" s="53">
        <v>22032216.02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4.37</v>
      </c>
      <c r="E16" s="47">
        <v>3.58</v>
      </c>
      <c r="F16" s="47">
        <v>3.19</v>
      </c>
      <c r="G16" s="47">
        <f t="shared" si="0"/>
        <v>0</v>
      </c>
      <c r="H16" s="53">
        <v>73747089.599999994</v>
      </c>
      <c r="I16" s="53">
        <v>41443478.329999998</v>
      </c>
      <c r="J16" s="47">
        <f t="shared" si="1"/>
        <v>0</v>
      </c>
      <c r="K16" s="51">
        <f t="shared" si="5"/>
        <v>5920496.904285714</v>
      </c>
      <c r="L16" s="45">
        <f t="shared" si="4"/>
        <v>12.456233115604897</v>
      </c>
      <c r="M16" s="47">
        <f t="shared" si="3"/>
        <v>0</v>
      </c>
      <c r="N16" s="46">
        <f t="shared" si="2"/>
        <v>0</v>
      </c>
      <c r="O16" s="46">
        <f>'มี.ค.64'!N16</f>
        <v>0</v>
      </c>
      <c r="P16" s="72">
        <v>33070705.059999999</v>
      </c>
      <c r="Q16" s="53">
        <v>47874306.710000001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2.46</v>
      </c>
      <c r="E17" s="47">
        <v>2.25</v>
      </c>
      <c r="F17" s="47">
        <v>2.06</v>
      </c>
      <c r="G17" s="47">
        <f t="shared" si="0"/>
        <v>0</v>
      </c>
      <c r="H17" s="53">
        <v>9302083.7300000004</v>
      </c>
      <c r="I17" s="53">
        <v>4000420.54</v>
      </c>
      <c r="J17" s="47">
        <f t="shared" si="1"/>
        <v>0</v>
      </c>
      <c r="K17" s="51">
        <f t="shared" si="5"/>
        <v>571488.64857142861</v>
      </c>
      <c r="L17" s="45">
        <f t="shared" si="4"/>
        <v>16.276935251912288</v>
      </c>
      <c r="M17" s="47">
        <f t="shared" si="3"/>
        <v>0</v>
      </c>
      <c r="N17" s="46">
        <f t="shared" si="2"/>
        <v>0</v>
      </c>
      <c r="O17" s="46">
        <f>'มี.ค.64'!N17</f>
        <v>0</v>
      </c>
      <c r="P17" s="72">
        <v>4787368.3099999996</v>
      </c>
      <c r="Q17" s="53">
        <v>6739472.1600000001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1.78</v>
      </c>
      <c r="E18" s="47">
        <v>1.62</v>
      </c>
      <c r="F18" s="47">
        <v>1.19</v>
      </c>
      <c r="G18" s="47">
        <f t="shared" si="0"/>
        <v>0</v>
      </c>
      <c r="H18" s="53">
        <v>17092762.699999999</v>
      </c>
      <c r="I18" s="53">
        <v>9962946.9100000001</v>
      </c>
      <c r="J18" s="47">
        <f t="shared" si="1"/>
        <v>0</v>
      </c>
      <c r="K18" s="51">
        <f t="shared" si="5"/>
        <v>1423278.1300000001</v>
      </c>
      <c r="L18" s="45">
        <f t="shared" si="4"/>
        <v>12.009432548506874</v>
      </c>
      <c r="M18" s="47">
        <f t="shared" si="3"/>
        <v>0</v>
      </c>
      <c r="N18" s="46">
        <f t="shared" si="2"/>
        <v>0</v>
      </c>
      <c r="O18" s="46">
        <f>'มี.ค.64'!N18</f>
        <v>0</v>
      </c>
      <c r="P18" s="72">
        <v>13016024.4</v>
      </c>
      <c r="Q18" s="53">
        <v>4239939.47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>
        <v>1.49</v>
      </c>
      <c r="E19" s="56">
        <v>1.3</v>
      </c>
      <c r="F19" s="42">
        <v>0.78</v>
      </c>
      <c r="G19" s="42">
        <f t="shared" si="0"/>
        <v>2</v>
      </c>
      <c r="H19" s="53">
        <v>6624571.2199999997</v>
      </c>
      <c r="I19" s="53">
        <v>5163170.78</v>
      </c>
      <c r="J19" s="47">
        <f t="shared" si="1"/>
        <v>0</v>
      </c>
      <c r="K19" s="51">
        <f t="shared" si="5"/>
        <v>737595.82571428572</v>
      </c>
      <c r="L19" s="45">
        <f t="shared" si="4"/>
        <v>8.9813024817280969</v>
      </c>
      <c r="M19" s="47">
        <f t="shared" si="3"/>
        <v>0</v>
      </c>
      <c r="N19" s="46">
        <f t="shared" si="2"/>
        <v>2</v>
      </c>
      <c r="O19" s="46">
        <f>'มี.ค.64'!N19</f>
        <v>0</v>
      </c>
      <c r="P19" s="72">
        <v>7750630.8899999997</v>
      </c>
      <c r="Q19" s="64">
        <v>-3086936.29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2.5499999999999998</v>
      </c>
      <c r="E20" s="47">
        <v>2.37</v>
      </c>
      <c r="F20" s="47">
        <v>1.97</v>
      </c>
      <c r="G20" s="47">
        <f t="shared" si="0"/>
        <v>0</v>
      </c>
      <c r="H20" s="53">
        <v>10468684.75</v>
      </c>
      <c r="I20" s="53">
        <v>2888393.95</v>
      </c>
      <c r="J20" s="47">
        <f t="shared" si="1"/>
        <v>0</v>
      </c>
      <c r="K20" s="51">
        <f>SUM(I20/7)</f>
        <v>412627.70714285719</v>
      </c>
      <c r="L20" s="45">
        <f t="shared" si="4"/>
        <v>25.370775080733011</v>
      </c>
      <c r="M20" s="47">
        <f t="shared" si="3"/>
        <v>0</v>
      </c>
      <c r="N20" s="46">
        <f t="shared" si="2"/>
        <v>0</v>
      </c>
      <c r="O20" s="46">
        <f>'มี.ค.64'!N20</f>
        <v>0</v>
      </c>
      <c r="P20" s="72">
        <v>4773905.63</v>
      </c>
      <c r="Q20" s="53">
        <v>6503029.9800000004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H5" activePane="bottomRight" state="frozen"/>
      <selection activeCell="B1" sqref="B1"/>
      <selection pane="topRight" activeCell="D1" sqref="D1"/>
      <selection pane="bottomLeft" activeCell="B5" sqref="B5"/>
      <selection pane="bottomRight" activeCell="G20" sqref="G2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78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71" t="s">
        <v>53</v>
      </c>
      <c r="Q1" s="67">
        <v>242690</v>
      </c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79</v>
      </c>
      <c r="O2" s="152" t="s">
        <v>80</v>
      </c>
      <c r="P2" s="152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2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2.72</v>
      </c>
      <c r="E5" s="47">
        <v>2.5299999999999998</v>
      </c>
      <c r="F5" s="42">
        <v>0.77</v>
      </c>
      <c r="G5" s="42">
        <f t="shared" ref="G5:G20" si="0">(IF(D5&lt;1.5,1,0))+(IF(E5&lt;1,1,0))+(IF(F5&lt;0.8,1,0))</f>
        <v>1</v>
      </c>
      <c r="H5" s="53">
        <v>542810447.17999995</v>
      </c>
      <c r="I5" s="53">
        <v>170273632.47</v>
      </c>
      <c r="J5" s="47">
        <f t="shared" ref="J5:J20" si="1">IF(I5&lt;0,1,0)+IF(H5&lt;0,1,0)</f>
        <v>0</v>
      </c>
      <c r="K5" s="51">
        <f>SUM(I5/8)</f>
        <v>21284204.05875</v>
      </c>
      <c r="L5" s="45">
        <f>+H5/K5</f>
        <v>25.502971390506328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1</v>
      </c>
      <c r="O5" s="46">
        <f>'เม.ย.64'!N5</f>
        <v>0</v>
      </c>
      <c r="P5" s="72">
        <v>214812815.90000001</v>
      </c>
      <c r="Q5" s="64">
        <v>-71940457.170000002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1.07</v>
      </c>
      <c r="E6" s="47">
        <v>1.01</v>
      </c>
      <c r="F6" s="42">
        <v>0.62</v>
      </c>
      <c r="G6" s="55">
        <f t="shared" si="0"/>
        <v>2</v>
      </c>
      <c r="H6" s="53">
        <v>10567632.07</v>
      </c>
      <c r="I6" s="53">
        <v>29106998.550000001</v>
      </c>
      <c r="J6" s="63">
        <f>IF(I6&lt;0,1,0)+IF(H6&lt;0,1,0)</f>
        <v>0</v>
      </c>
      <c r="K6" s="51">
        <f t="shared" ref="K6:K20" si="3">SUM(I6/8)</f>
        <v>3638374.8187500001</v>
      </c>
      <c r="L6" s="45">
        <f>+H6/K6</f>
        <v>2.904492416652833</v>
      </c>
      <c r="M6" s="47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2</v>
      </c>
      <c r="O6" s="46">
        <f>'เม.ย.64'!N6</f>
        <v>3</v>
      </c>
      <c r="P6" s="72">
        <v>47586806.109999999</v>
      </c>
      <c r="Q6" s="64">
        <v>-56929382.799999997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1.57</v>
      </c>
      <c r="E7" s="47">
        <v>1.32</v>
      </c>
      <c r="F7" s="47">
        <v>1.02</v>
      </c>
      <c r="G7" s="47">
        <f t="shared" si="0"/>
        <v>0</v>
      </c>
      <c r="H7" s="53">
        <v>14202989.35</v>
      </c>
      <c r="I7" s="53">
        <v>7972128.21</v>
      </c>
      <c r="J7" s="47">
        <f t="shared" si="1"/>
        <v>0</v>
      </c>
      <c r="K7" s="51">
        <f t="shared" si="3"/>
        <v>996516.02625</v>
      </c>
      <c r="L7" s="45">
        <f t="shared" ref="L7:L20" si="5">+H7/K7</f>
        <v>14.252645191716002</v>
      </c>
      <c r="M7" s="43">
        <f t="shared" si="4"/>
        <v>0</v>
      </c>
      <c r="N7" s="46">
        <f t="shared" si="2"/>
        <v>0</v>
      </c>
      <c r="O7" s="46">
        <f>'เม.ย.64'!N7</f>
        <v>0</v>
      </c>
      <c r="P7" s="72">
        <v>8291578.2000000002</v>
      </c>
      <c r="Q7" s="53">
        <v>516025.65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2.99</v>
      </c>
      <c r="E8" s="47">
        <v>2.67</v>
      </c>
      <c r="F8" s="47">
        <v>2.06</v>
      </c>
      <c r="G8" s="63">
        <f t="shared" si="0"/>
        <v>0</v>
      </c>
      <c r="H8" s="53">
        <v>21190991.960000001</v>
      </c>
      <c r="I8" s="53">
        <v>7434383.5</v>
      </c>
      <c r="J8" s="63">
        <f t="shared" si="1"/>
        <v>0</v>
      </c>
      <c r="K8" s="51">
        <f t="shared" si="3"/>
        <v>929297.9375</v>
      </c>
      <c r="L8" s="45">
        <f t="shared" si="5"/>
        <v>22.803227151249327</v>
      </c>
      <c r="M8" s="43">
        <f t="shared" si="4"/>
        <v>0</v>
      </c>
      <c r="N8" s="46">
        <f t="shared" si="2"/>
        <v>0</v>
      </c>
      <c r="O8" s="46">
        <f>'เม.ย.64'!N8</f>
        <v>0</v>
      </c>
      <c r="P8" s="72">
        <v>11701454.84</v>
      </c>
      <c r="Q8" s="53">
        <v>11244439.859999999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2.15</v>
      </c>
      <c r="E9" s="47">
        <v>1.92</v>
      </c>
      <c r="F9" s="47">
        <v>1.67</v>
      </c>
      <c r="G9" s="47">
        <f t="shared" si="0"/>
        <v>0</v>
      </c>
      <c r="H9" s="53">
        <v>20606004.600000001</v>
      </c>
      <c r="I9" s="53">
        <v>5400166.1500000004</v>
      </c>
      <c r="J9" s="47">
        <f t="shared" si="1"/>
        <v>0</v>
      </c>
      <c r="K9" s="51">
        <f t="shared" si="3"/>
        <v>675020.76875000005</v>
      </c>
      <c r="L9" s="45">
        <f t="shared" si="5"/>
        <v>30.526474967811872</v>
      </c>
      <c r="M9" s="43">
        <f t="shared" si="4"/>
        <v>0</v>
      </c>
      <c r="N9" s="46">
        <f t="shared" si="2"/>
        <v>0</v>
      </c>
      <c r="O9" s="46">
        <f>'เม.ย.64'!N9</f>
        <v>0</v>
      </c>
      <c r="P9" s="72">
        <v>5885320.6299999999</v>
      </c>
      <c r="Q9" s="53">
        <v>11987398.960000001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1.1299999999999999</v>
      </c>
      <c r="G10" s="42">
        <f t="shared" si="0"/>
        <v>1</v>
      </c>
      <c r="H10" s="53">
        <v>7901368.0300000003</v>
      </c>
      <c r="I10" s="53">
        <v>3603360.56</v>
      </c>
      <c r="J10" s="47">
        <f t="shared" si="1"/>
        <v>0</v>
      </c>
      <c r="K10" s="51">
        <f t="shared" si="3"/>
        <v>450420.07</v>
      </c>
      <c r="L10" s="45">
        <f t="shared" si="5"/>
        <v>17.54222015462144</v>
      </c>
      <c r="M10" s="43">
        <f t="shared" si="4"/>
        <v>0</v>
      </c>
      <c r="N10" s="46">
        <f t="shared" si="2"/>
        <v>1</v>
      </c>
      <c r="O10" s="46">
        <f>'เม.ย.64'!N10</f>
        <v>1</v>
      </c>
      <c r="P10" s="72">
        <v>2728100.27</v>
      </c>
      <c r="Q10" s="53">
        <v>2732225.27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1.55</v>
      </c>
      <c r="E11" s="47">
        <v>1.37</v>
      </c>
      <c r="F11" s="47">
        <v>0.91</v>
      </c>
      <c r="G11" s="47">
        <f t="shared" si="0"/>
        <v>0</v>
      </c>
      <c r="H11" s="53">
        <v>33413901.460000001</v>
      </c>
      <c r="I11" s="53">
        <v>23759241.550000001</v>
      </c>
      <c r="J11" s="47">
        <f t="shared" si="1"/>
        <v>0</v>
      </c>
      <c r="K11" s="51">
        <f t="shared" si="3"/>
        <v>2969905.1937500001</v>
      </c>
      <c r="L11" s="45">
        <f t="shared" si="5"/>
        <v>11.250831013164223</v>
      </c>
      <c r="M11" s="43">
        <f t="shared" si="4"/>
        <v>0</v>
      </c>
      <c r="N11" s="46">
        <f t="shared" si="2"/>
        <v>0</v>
      </c>
      <c r="O11" s="46">
        <f>'เม.ย.64'!N11</f>
        <v>0</v>
      </c>
      <c r="P11" s="72">
        <v>30868058.02</v>
      </c>
      <c r="Q11" s="64">
        <v>-5981579.1699999999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1.47</v>
      </c>
      <c r="E12" s="56">
        <v>1.3</v>
      </c>
      <c r="F12" s="47">
        <v>0.94</v>
      </c>
      <c r="G12" s="42">
        <f t="shared" si="0"/>
        <v>1</v>
      </c>
      <c r="H12" s="53">
        <v>13666188.890000001</v>
      </c>
      <c r="I12" s="53">
        <v>7504075.54</v>
      </c>
      <c r="J12" s="47">
        <f t="shared" si="1"/>
        <v>0</v>
      </c>
      <c r="K12" s="51">
        <f t="shared" si="3"/>
        <v>938009.4425</v>
      </c>
      <c r="L12" s="45">
        <f t="shared" si="5"/>
        <v>14.56935108624986</v>
      </c>
      <c r="M12" s="43">
        <f t="shared" si="4"/>
        <v>0</v>
      </c>
      <c r="N12" s="46">
        <f t="shared" si="2"/>
        <v>1</v>
      </c>
      <c r="O12" s="46">
        <f>'เม.ย.64'!N12</f>
        <v>0</v>
      </c>
      <c r="P12" s="72">
        <v>7151136.5300000003</v>
      </c>
      <c r="Q12" s="64">
        <v>-1716494.19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1.66</v>
      </c>
      <c r="E13" s="47">
        <v>1.56</v>
      </c>
      <c r="F13" s="47">
        <v>1.36</v>
      </c>
      <c r="G13" s="47">
        <f t="shared" si="0"/>
        <v>0</v>
      </c>
      <c r="H13" s="53">
        <v>16672407.130000001</v>
      </c>
      <c r="I13" s="53">
        <v>7369917.8499999996</v>
      </c>
      <c r="J13" s="47">
        <f t="shared" si="1"/>
        <v>0</v>
      </c>
      <c r="K13" s="51">
        <f t="shared" si="3"/>
        <v>921239.73124999995</v>
      </c>
      <c r="L13" s="45">
        <f t="shared" si="5"/>
        <v>18.097794270529082</v>
      </c>
      <c r="M13" s="43">
        <f t="shared" si="4"/>
        <v>0</v>
      </c>
      <c r="N13" s="46">
        <f t="shared" si="2"/>
        <v>0</v>
      </c>
      <c r="O13" s="46">
        <f>'เม.ย.64'!N13</f>
        <v>0</v>
      </c>
      <c r="P13" s="72">
        <v>10033314.550000001</v>
      </c>
      <c r="Q13" s="53">
        <v>8933825.3699999992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2.98</v>
      </c>
      <c r="E14" s="47">
        <v>2.75</v>
      </c>
      <c r="F14" s="47">
        <v>1.73</v>
      </c>
      <c r="G14" s="47">
        <f t="shared" si="0"/>
        <v>0</v>
      </c>
      <c r="H14" s="53">
        <v>29675343.510000002</v>
      </c>
      <c r="I14" s="53">
        <v>18760451.91</v>
      </c>
      <c r="J14" s="47">
        <f t="shared" si="1"/>
        <v>0</v>
      </c>
      <c r="K14" s="51">
        <f t="shared" si="3"/>
        <v>2345056.48875</v>
      </c>
      <c r="L14" s="45">
        <f t="shared" si="5"/>
        <v>12.654425875181383</v>
      </c>
      <c r="M14" s="43">
        <f t="shared" si="4"/>
        <v>0</v>
      </c>
      <c r="N14" s="46">
        <f t="shared" si="2"/>
        <v>0</v>
      </c>
      <c r="O14" s="46">
        <f>'เม.ย.64'!N14</f>
        <v>0</v>
      </c>
      <c r="P14" s="72">
        <v>19636015.27</v>
      </c>
      <c r="Q14" s="53">
        <v>10905477.67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3.71</v>
      </c>
      <c r="E15" s="47">
        <v>3.34</v>
      </c>
      <c r="F15" s="47">
        <v>2.75</v>
      </c>
      <c r="G15" s="47">
        <f t="shared" si="0"/>
        <v>0</v>
      </c>
      <c r="H15" s="53">
        <v>31810578.460000001</v>
      </c>
      <c r="I15" s="53">
        <v>16966285.120000001</v>
      </c>
      <c r="J15" s="47">
        <f t="shared" si="1"/>
        <v>0</v>
      </c>
      <c r="K15" s="51">
        <f t="shared" si="3"/>
        <v>2120785.64</v>
      </c>
      <c r="L15" s="45">
        <f t="shared" si="5"/>
        <v>14.999431276797969</v>
      </c>
      <c r="M15" s="43">
        <f t="shared" si="4"/>
        <v>0</v>
      </c>
      <c r="N15" s="46">
        <f t="shared" si="2"/>
        <v>0</v>
      </c>
      <c r="O15" s="46">
        <f>'เม.ย.64'!N15</f>
        <v>0</v>
      </c>
      <c r="P15" s="72">
        <v>16047064.32</v>
      </c>
      <c r="Q15" s="53">
        <v>20299687.920000002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4.5199999999999996</v>
      </c>
      <c r="E16" s="47">
        <v>3.68</v>
      </c>
      <c r="F16" s="47">
        <v>3.14</v>
      </c>
      <c r="G16" s="47">
        <f t="shared" si="0"/>
        <v>0</v>
      </c>
      <c r="H16" s="53">
        <v>74218273.739999995</v>
      </c>
      <c r="I16" s="53">
        <v>40042686.990000002</v>
      </c>
      <c r="J16" s="47">
        <f t="shared" si="1"/>
        <v>0</v>
      </c>
      <c r="K16" s="51">
        <f t="shared" si="3"/>
        <v>5005335.8737500003</v>
      </c>
      <c r="L16" s="45">
        <f t="shared" si="5"/>
        <v>14.82783086130754</v>
      </c>
      <c r="M16" s="43">
        <f t="shared" si="4"/>
        <v>0</v>
      </c>
      <c r="N16" s="46">
        <f t="shared" si="2"/>
        <v>0</v>
      </c>
      <c r="O16" s="46">
        <f>'เม.ย.64'!N16</f>
        <v>0</v>
      </c>
      <c r="P16" s="72">
        <v>32574139.629999999</v>
      </c>
      <c r="Q16" s="53">
        <v>45193877.93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2.2599999999999998</v>
      </c>
      <c r="E17" s="47">
        <v>2.0299999999999998</v>
      </c>
      <c r="F17" s="47">
        <v>1.82</v>
      </c>
      <c r="G17" s="47">
        <f t="shared" si="0"/>
        <v>0</v>
      </c>
      <c r="H17" s="53">
        <v>8219143.9400000004</v>
      </c>
      <c r="I17" s="53">
        <v>2571021.04</v>
      </c>
      <c r="J17" s="47">
        <f t="shared" si="1"/>
        <v>0</v>
      </c>
      <c r="K17" s="51">
        <f t="shared" si="3"/>
        <v>321377.63</v>
      </c>
      <c r="L17" s="45">
        <f t="shared" si="5"/>
        <v>25.5747232313587</v>
      </c>
      <c r="M17" s="43">
        <f t="shared" si="4"/>
        <v>0</v>
      </c>
      <c r="N17" s="46">
        <f t="shared" si="2"/>
        <v>0</v>
      </c>
      <c r="O17" s="46">
        <f>'เม.ย.64'!N17</f>
        <v>0</v>
      </c>
      <c r="P17" s="72">
        <v>3597899.03</v>
      </c>
      <c r="Q17" s="53">
        <v>5348962.97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2.16</v>
      </c>
      <c r="E18" s="56">
        <v>2</v>
      </c>
      <c r="F18" s="47">
        <v>1.1299999999999999</v>
      </c>
      <c r="G18" s="47">
        <f t="shared" si="0"/>
        <v>0</v>
      </c>
      <c r="H18" s="53">
        <v>22385827.18</v>
      </c>
      <c r="I18" s="53">
        <v>14446868.75</v>
      </c>
      <c r="J18" s="47">
        <f t="shared" si="1"/>
        <v>0</v>
      </c>
      <c r="K18" s="51">
        <f t="shared" si="3"/>
        <v>1805858.59375</v>
      </c>
      <c r="L18" s="45">
        <f t="shared" si="5"/>
        <v>12.396223745024333</v>
      </c>
      <c r="M18" s="43">
        <f t="shared" si="4"/>
        <v>0</v>
      </c>
      <c r="N18" s="46">
        <f t="shared" si="2"/>
        <v>0</v>
      </c>
      <c r="O18" s="46">
        <f>'เม.ย.64'!N18</f>
        <v>0</v>
      </c>
      <c r="P18" s="72">
        <v>18353651.100000001</v>
      </c>
      <c r="Q18" s="53">
        <v>2520376.85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1.57</v>
      </c>
      <c r="E19" s="47">
        <v>1.32</v>
      </c>
      <c r="F19" s="42">
        <v>0.73</v>
      </c>
      <c r="G19" s="42">
        <f t="shared" si="0"/>
        <v>1</v>
      </c>
      <c r="H19" s="53">
        <v>6637547.5700000003</v>
      </c>
      <c r="I19" s="53">
        <v>4341176</v>
      </c>
      <c r="J19" s="47">
        <f t="shared" si="1"/>
        <v>0</v>
      </c>
      <c r="K19" s="51">
        <f t="shared" si="3"/>
        <v>542647</v>
      </c>
      <c r="L19" s="45">
        <f t="shared" si="5"/>
        <v>12.231796305885778</v>
      </c>
      <c r="M19" s="43">
        <f t="shared" si="4"/>
        <v>0</v>
      </c>
      <c r="N19" s="46">
        <f t="shared" si="2"/>
        <v>1</v>
      </c>
      <c r="O19" s="46">
        <f>'เม.ย.64'!N19</f>
        <v>2</v>
      </c>
      <c r="P19" s="72">
        <v>7298491.46</v>
      </c>
      <c r="Q19" s="64">
        <v>-3114704.49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2.2599999999999998</v>
      </c>
      <c r="E20" s="47">
        <v>2.08</v>
      </c>
      <c r="F20" s="47">
        <v>1.68</v>
      </c>
      <c r="G20" s="47">
        <f t="shared" si="0"/>
        <v>0</v>
      </c>
      <c r="H20" s="53">
        <v>8799427.4299999997</v>
      </c>
      <c r="I20" s="53">
        <v>1379427.45</v>
      </c>
      <c r="J20" s="47">
        <f t="shared" si="1"/>
        <v>0</v>
      </c>
      <c r="K20" s="51">
        <f t="shared" si="3"/>
        <v>172428.43124999999</v>
      </c>
      <c r="L20" s="45">
        <f t="shared" si="5"/>
        <v>51.032346384001563</v>
      </c>
      <c r="M20" s="43">
        <f t="shared" si="4"/>
        <v>0</v>
      </c>
      <c r="N20" s="46">
        <f t="shared" si="2"/>
        <v>0</v>
      </c>
      <c r="O20" s="46">
        <f>'เม.ย.64'!N20</f>
        <v>0</v>
      </c>
      <c r="P20" s="72">
        <v>3600041.3</v>
      </c>
      <c r="Q20" s="53">
        <v>4745056.55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tabSelected="1"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9" sqref="Q19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36" t="s">
        <v>81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65" t="s">
        <v>53</v>
      </c>
      <c r="P1" s="66">
        <v>242720</v>
      </c>
      <c r="Q1" s="41"/>
    </row>
    <row r="2" spans="1:25" ht="54.75" customHeight="1" thickBot="1" x14ac:dyDescent="0.3">
      <c r="C2" s="137" t="s">
        <v>41</v>
      </c>
      <c r="D2" s="138" t="s">
        <v>40</v>
      </c>
      <c r="E2" s="138"/>
      <c r="F2" s="138"/>
      <c r="G2" s="138"/>
      <c r="H2" s="139" t="s">
        <v>39</v>
      </c>
      <c r="I2" s="139"/>
      <c r="J2" s="139"/>
      <c r="K2" s="140" t="s">
        <v>38</v>
      </c>
      <c r="L2" s="140"/>
      <c r="M2" s="140"/>
      <c r="N2" s="141" t="s">
        <v>82</v>
      </c>
      <c r="O2" s="152" t="s">
        <v>83</v>
      </c>
      <c r="P2" s="152" t="s">
        <v>56</v>
      </c>
      <c r="Q2" s="143" t="s">
        <v>37</v>
      </c>
    </row>
    <row r="3" spans="1:25" ht="38.25" customHeight="1" thickBot="1" x14ac:dyDescent="0.3">
      <c r="C3" s="137"/>
      <c r="D3" s="144" t="s">
        <v>36</v>
      </c>
      <c r="E3" s="144" t="s">
        <v>35</v>
      </c>
      <c r="F3" s="144" t="s">
        <v>34</v>
      </c>
      <c r="G3" s="145" t="s">
        <v>29</v>
      </c>
      <c r="H3" s="146" t="s">
        <v>33</v>
      </c>
      <c r="I3" s="137" t="s">
        <v>32</v>
      </c>
      <c r="J3" s="147" t="s">
        <v>29</v>
      </c>
      <c r="K3" s="148" t="s">
        <v>31</v>
      </c>
      <c r="L3" s="137" t="s">
        <v>30</v>
      </c>
      <c r="M3" s="142" t="s">
        <v>29</v>
      </c>
      <c r="N3" s="141"/>
      <c r="O3" s="152"/>
      <c r="P3" s="152"/>
      <c r="Q3" s="143"/>
    </row>
    <row r="4" spans="1:25" ht="36.75" customHeight="1" thickBot="1" x14ac:dyDescent="0.3">
      <c r="C4" s="137"/>
      <c r="D4" s="144"/>
      <c r="E4" s="144"/>
      <c r="F4" s="144"/>
      <c r="G4" s="145"/>
      <c r="H4" s="146"/>
      <c r="I4" s="137"/>
      <c r="J4" s="147"/>
      <c r="K4" s="148"/>
      <c r="L4" s="137"/>
      <c r="M4" s="142"/>
      <c r="N4" s="141"/>
      <c r="O4" s="152"/>
      <c r="P4" s="152"/>
      <c r="Q4" s="14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95" t="s">
        <v>28</v>
      </c>
      <c r="D5" s="96">
        <v>2.72</v>
      </c>
      <c r="E5" s="96">
        <v>2.54</v>
      </c>
      <c r="F5" s="101">
        <v>0.71</v>
      </c>
      <c r="G5" s="101">
        <f t="shared" ref="G5:G20" si="0">(IF(D5&lt;1.5,1,0))+(IF(E5&lt;1,1,0))+(IF(F5&lt;0.8,1,0))</f>
        <v>1</v>
      </c>
      <c r="H5" s="106">
        <v>562349314.85000002</v>
      </c>
      <c r="I5" s="106">
        <v>191957281.31</v>
      </c>
      <c r="J5" s="96">
        <f t="shared" ref="J5:J20" si="1">IF(I5&lt;0,1,0)+IF(H5&lt;0,1,0)</f>
        <v>0</v>
      </c>
      <c r="K5" s="97">
        <f>SUM(I5/9)</f>
        <v>21328586.812222224</v>
      </c>
      <c r="L5" s="98">
        <f>+H5/K5</f>
        <v>26.365990386561805</v>
      </c>
      <c r="M5" s="96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9">
        <f t="shared" ref="N5:N20" si="2">SUM(G5+J5+M5)</f>
        <v>1</v>
      </c>
      <c r="O5" s="99">
        <f>'พ.ค.64'!N5</f>
        <v>1</v>
      </c>
      <c r="P5" s="105">
        <v>239636382.56999999</v>
      </c>
      <c r="Q5" s="104">
        <v>-94418579.180000007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95" t="s">
        <v>27</v>
      </c>
      <c r="D6" s="101">
        <v>1.0900000000000001</v>
      </c>
      <c r="E6" s="96">
        <v>1.03</v>
      </c>
      <c r="F6" s="101">
        <v>0.63</v>
      </c>
      <c r="G6" s="100">
        <f t="shared" si="0"/>
        <v>2</v>
      </c>
      <c r="H6" s="106">
        <v>14810863.83</v>
      </c>
      <c r="I6" s="106">
        <v>27873983.629999999</v>
      </c>
      <c r="J6" s="102">
        <f>IF(I6&lt;0,1,0)+IF(H6&lt;0,1,0)</f>
        <v>0</v>
      </c>
      <c r="K6" s="97">
        <f t="shared" ref="K6:K20" si="3">SUM(I6/9)</f>
        <v>3097109.2922222223</v>
      </c>
      <c r="L6" s="98">
        <f>+H6/K6</f>
        <v>4.7821573062321558</v>
      </c>
      <c r="M6" s="96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9">
        <f>SUM(G6+J6+M6)</f>
        <v>2</v>
      </c>
      <c r="O6" s="99">
        <f>'พ.ค.64'!N6</f>
        <v>2</v>
      </c>
      <c r="P6" s="105">
        <v>50292313.130000003</v>
      </c>
      <c r="Q6" s="104">
        <v>-57485143.210000001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95" t="s">
        <v>26</v>
      </c>
      <c r="D7" s="96">
        <v>1.51</v>
      </c>
      <c r="E7" s="96">
        <v>1.28</v>
      </c>
      <c r="F7" s="96">
        <v>0.95</v>
      </c>
      <c r="G7" s="96">
        <f t="shared" si="0"/>
        <v>0</v>
      </c>
      <c r="H7" s="106">
        <v>13029836.460000001</v>
      </c>
      <c r="I7" s="106">
        <v>6868378.3300000001</v>
      </c>
      <c r="J7" s="96">
        <f t="shared" si="1"/>
        <v>0</v>
      </c>
      <c r="K7" s="97">
        <f t="shared" si="3"/>
        <v>763153.14777777775</v>
      </c>
      <c r="L7" s="98">
        <f t="shared" ref="L7:L20" si="5">+H7/K7</f>
        <v>17.073685010592598</v>
      </c>
      <c r="M7" s="96">
        <f t="shared" si="4"/>
        <v>0</v>
      </c>
      <c r="N7" s="99">
        <f t="shared" si="2"/>
        <v>0</v>
      </c>
      <c r="O7" s="99">
        <f>'พ.ค.64'!N7</f>
        <v>0</v>
      </c>
      <c r="P7" s="105">
        <v>7457189.2800000003</v>
      </c>
      <c r="Q7" s="104">
        <v>-1396063.15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95" t="s">
        <v>25</v>
      </c>
      <c r="D8" s="96">
        <v>3.15</v>
      </c>
      <c r="E8" s="96">
        <v>2.81</v>
      </c>
      <c r="F8" s="96">
        <v>2.2200000000000002</v>
      </c>
      <c r="G8" s="102">
        <f t="shared" si="0"/>
        <v>0</v>
      </c>
      <c r="H8" s="106">
        <v>22622167.719999999</v>
      </c>
      <c r="I8" s="106">
        <v>7963123.9199999999</v>
      </c>
      <c r="J8" s="102">
        <f t="shared" si="1"/>
        <v>0</v>
      </c>
      <c r="K8" s="97">
        <f t="shared" si="3"/>
        <v>884791.54666666663</v>
      </c>
      <c r="L8" s="98">
        <f t="shared" si="5"/>
        <v>25.56779368567204</v>
      </c>
      <c r="M8" s="96">
        <f t="shared" si="4"/>
        <v>0</v>
      </c>
      <c r="N8" s="99">
        <f t="shared" si="2"/>
        <v>0</v>
      </c>
      <c r="O8" s="99">
        <f>'พ.ค.64'!N8</f>
        <v>0</v>
      </c>
      <c r="P8" s="105">
        <v>13097194.42</v>
      </c>
      <c r="Q8" s="106">
        <v>12785523.619999999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95" t="s">
        <v>24</v>
      </c>
      <c r="D9" s="96">
        <v>1.91</v>
      </c>
      <c r="E9" s="96">
        <v>1.69</v>
      </c>
      <c r="F9" s="96">
        <v>1.39</v>
      </c>
      <c r="G9" s="96">
        <f t="shared" si="0"/>
        <v>0</v>
      </c>
      <c r="H9" s="106">
        <v>18130621.66</v>
      </c>
      <c r="I9" s="106">
        <v>4856117.1399999997</v>
      </c>
      <c r="J9" s="96">
        <f t="shared" si="1"/>
        <v>0</v>
      </c>
      <c r="K9" s="97">
        <f t="shared" si="3"/>
        <v>539568.57111111109</v>
      </c>
      <c r="L9" s="98">
        <f t="shared" si="5"/>
        <v>33.602071415435418</v>
      </c>
      <c r="M9" s="96">
        <f t="shared" si="4"/>
        <v>0</v>
      </c>
      <c r="N9" s="99">
        <f t="shared" si="2"/>
        <v>0</v>
      </c>
      <c r="O9" s="99">
        <f>'พ.ค.64'!N9</f>
        <v>0</v>
      </c>
      <c r="P9" s="105">
        <v>5772415.9299999997</v>
      </c>
      <c r="Q9" s="106">
        <v>7714802.2699999996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103" t="s">
        <v>23</v>
      </c>
      <c r="D10" s="108">
        <v>1.3</v>
      </c>
      <c r="E10" s="96">
        <v>1.19</v>
      </c>
      <c r="F10" s="96">
        <v>1.06</v>
      </c>
      <c r="G10" s="101">
        <f t="shared" si="0"/>
        <v>1</v>
      </c>
      <c r="H10" s="106">
        <v>6244931.5599999996</v>
      </c>
      <c r="I10" s="106">
        <v>1712938.35</v>
      </c>
      <c r="J10" s="96">
        <f t="shared" si="1"/>
        <v>0</v>
      </c>
      <c r="K10" s="97">
        <f t="shared" si="3"/>
        <v>190326.48333333334</v>
      </c>
      <c r="L10" s="98">
        <f t="shared" si="5"/>
        <v>32.811679439601548</v>
      </c>
      <c r="M10" s="96">
        <f t="shared" si="4"/>
        <v>0</v>
      </c>
      <c r="N10" s="99">
        <f t="shared" si="2"/>
        <v>1</v>
      </c>
      <c r="O10" s="99">
        <f>'พ.ค.64'!N10</f>
        <v>1</v>
      </c>
      <c r="P10" s="105">
        <v>1062458.1599999999</v>
      </c>
      <c r="Q10" s="106">
        <v>1263381.3899999999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103" t="s">
        <v>22</v>
      </c>
      <c r="D11" s="107">
        <v>1.7</v>
      </c>
      <c r="E11" s="96">
        <v>1.53</v>
      </c>
      <c r="F11" s="96">
        <v>0.95</v>
      </c>
      <c r="G11" s="96">
        <f t="shared" si="0"/>
        <v>0</v>
      </c>
      <c r="H11" s="106">
        <v>43883785.039999999</v>
      </c>
      <c r="I11" s="106">
        <v>35579508.079999998</v>
      </c>
      <c r="J11" s="96">
        <f t="shared" si="1"/>
        <v>0</v>
      </c>
      <c r="K11" s="97">
        <f t="shared" si="3"/>
        <v>3953278.6755555551</v>
      </c>
      <c r="L11" s="98">
        <f t="shared" si="5"/>
        <v>11.100605001956509</v>
      </c>
      <c r="M11" s="96">
        <f t="shared" si="4"/>
        <v>0</v>
      </c>
      <c r="N11" s="99">
        <f t="shared" si="2"/>
        <v>0</v>
      </c>
      <c r="O11" s="99">
        <f>'พ.ค.64'!N11</f>
        <v>0</v>
      </c>
      <c r="P11" s="105">
        <v>43322800.090000004</v>
      </c>
      <c r="Q11" s="104">
        <v>-3758328.14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103" t="s">
        <v>21</v>
      </c>
      <c r="D12" s="101">
        <v>1.47</v>
      </c>
      <c r="E12" s="107">
        <v>1.3</v>
      </c>
      <c r="F12" s="107">
        <v>0.9</v>
      </c>
      <c r="G12" s="101">
        <f t="shared" si="0"/>
        <v>1</v>
      </c>
      <c r="H12" s="106">
        <v>13437446.970000001</v>
      </c>
      <c r="I12" s="106">
        <v>6697993.0099999998</v>
      </c>
      <c r="J12" s="96">
        <f t="shared" si="1"/>
        <v>0</v>
      </c>
      <c r="K12" s="97">
        <f t="shared" si="3"/>
        <v>744221.44555555552</v>
      </c>
      <c r="L12" s="98">
        <f t="shared" si="5"/>
        <v>18.055710501555154</v>
      </c>
      <c r="M12" s="96">
        <f t="shared" si="4"/>
        <v>0</v>
      </c>
      <c r="N12" s="99">
        <f t="shared" si="2"/>
        <v>1</v>
      </c>
      <c r="O12" s="99">
        <f>'พ.ค.64'!N12</f>
        <v>1</v>
      </c>
      <c r="P12" s="105">
        <v>6617265.0999999996</v>
      </c>
      <c r="Q12" s="104">
        <v>-2956890.08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103" t="s">
        <v>20</v>
      </c>
      <c r="D13" s="96">
        <v>1.67</v>
      </c>
      <c r="E13" s="96">
        <v>1.56</v>
      </c>
      <c r="F13" s="96">
        <v>1.31</v>
      </c>
      <c r="G13" s="96">
        <f t="shared" si="0"/>
        <v>0</v>
      </c>
      <c r="H13" s="106">
        <v>16188958.630000001</v>
      </c>
      <c r="I13" s="106">
        <v>6383588.4699999997</v>
      </c>
      <c r="J13" s="96">
        <f t="shared" si="1"/>
        <v>0</v>
      </c>
      <c r="K13" s="97">
        <f t="shared" si="3"/>
        <v>709287.60777777771</v>
      </c>
      <c r="L13" s="98">
        <f t="shared" si="5"/>
        <v>22.824251336803361</v>
      </c>
      <c r="M13" s="96">
        <f t="shared" si="4"/>
        <v>0</v>
      </c>
      <c r="N13" s="99">
        <f t="shared" si="2"/>
        <v>0</v>
      </c>
      <c r="O13" s="99">
        <f>'พ.ค.64'!N13</f>
        <v>0</v>
      </c>
      <c r="P13" s="105">
        <v>9610210.4600000009</v>
      </c>
      <c r="Q13" s="106">
        <v>7427091.1600000001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103" t="s">
        <v>19</v>
      </c>
      <c r="D14" s="96">
        <v>2.75</v>
      </c>
      <c r="E14" s="96">
        <v>2.5299999999999998</v>
      </c>
      <c r="F14" s="96">
        <v>1.61</v>
      </c>
      <c r="G14" s="96">
        <f t="shared" si="0"/>
        <v>0</v>
      </c>
      <c r="H14" s="106">
        <v>26901317.440000001</v>
      </c>
      <c r="I14" s="106">
        <v>16208845.720000001</v>
      </c>
      <c r="J14" s="96">
        <f t="shared" si="1"/>
        <v>0</v>
      </c>
      <c r="K14" s="97">
        <f t="shared" si="3"/>
        <v>1800982.8577777778</v>
      </c>
      <c r="L14" s="98">
        <f t="shared" si="5"/>
        <v>14.93702026303203</v>
      </c>
      <c r="M14" s="96">
        <f t="shared" si="4"/>
        <v>0</v>
      </c>
      <c r="N14" s="99">
        <f t="shared" si="2"/>
        <v>0</v>
      </c>
      <c r="O14" s="99">
        <f>'พ.ค.64'!N14</f>
        <v>0</v>
      </c>
      <c r="P14" s="105">
        <v>17429447.870000001</v>
      </c>
      <c r="Q14" s="106">
        <v>9372867.4900000002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103" t="s">
        <v>18</v>
      </c>
      <c r="D15" s="96">
        <v>3.49</v>
      </c>
      <c r="E15" s="96">
        <v>3.14</v>
      </c>
      <c r="F15" s="96">
        <v>2.5099999999999998</v>
      </c>
      <c r="G15" s="96">
        <f t="shared" si="0"/>
        <v>0</v>
      </c>
      <c r="H15" s="106">
        <v>30608994.5</v>
      </c>
      <c r="I15" s="106">
        <v>15097217.43</v>
      </c>
      <c r="J15" s="96">
        <f t="shared" si="1"/>
        <v>0</v>
      </c>
      <c r="K15" s="97">
        <f t="shared" si="3"/>
        <v>1677468.6033333333</v>
      </c>
      <c r="L15" s="98">
        <f t="shared" si="5"/>
        <v>18.247134068069126</v>
      </c>
      <c r="M15" s="96">
        <f t="shared" si="4"/>
        <v>0</v>
      </c>
      <c r="N15" s="99">
        <f t="shared" si="2"/>
        <v>0</v>
      </c>
      <c r="O15" s="99">
        <f>'พ.ค.64'!N15</f>
        <v>0</v>
      </c>
      <c r="P15" s="105">
        <v>14722780.76</v>
      </c>
      <c r="Q15" s="106">
        <v>18591683.890000001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103" t="s">
        <v>17</v>
      </c>
      <c r="D16" s="107">
        <v>4.7</v>
      </c>
      <c r="E16" s="96">
        <v>3.98</v>
      </c>
      <c r="F16" s="96">
        <v>3.27</v>
      </c>
      <c r="G16" s="96">
        <f t="shared" si="0"/>
        <v>0</v>
      </c>
      <c r="H16" s="106">
        <v>71551341.590000004</v>
      </c>
      <c r="I16" s="106">
        <v>50290181.020000003</v>
      </c>
      <c r="J16" s="96">
        <f t="shared" si="1"/>
        <v>0</v>
      </c>
      <c r="K16" s="97">
        <f t="shared" si="3"/>
        <v>5587797.8911111113</v>
      </c>
      <c r="L16" s="98">
        <f t="shared" si="5"/>
        <v>12.804926553235143</v>
      </c>
      <c r="M16" s="96">
        <f t="shared" si="4"/>
        <v>0</v>
      </c>
      <c r="N16" s="99">
        <f t="shared" si="2"/>
        <v>0</v>
      </c>
      <c r="O16" s="99">
        <f>'พ.ค.64'!N16</f>
        <v>0</v>
      </c>
      <c r="P16" s="105">
        <v>33930424.960000001</v>
      </c>
      <c r="Q16" s="106">
        <v>43968353.939999998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103" t="s">
        <v>16</v>
      </c>
      <c r="D17" s="96">
        <v>2.12</v>
      </c>
      <c r="E17" s="96">
        <v>1.91</v>
      </c>
      <c r="F17" s="96">
        <v>1.63</v>
      </c>
      <c r="G17" s="96">
        <f t="shared" si="0"/>
        <v>0</v>
      </c>
      <c r="H17" s="106">
        <v>7183567.5899999999</v>
      </c>
      <c r="I17" s="106">
        <v>1299639.57</v>
      </c>
      <c r="J17" s="96">
        <f t="shared" si="1"/>
        <v>0</v>
      </c>
      <c r="K17" s="97">
        <f t="shared" si="3"/>
        <v>144404.39666666667</v>
      </c>
      <c r="L17" s="98">
        <f t="shared" si="5"/>
        <v>49.746183328351563</v>
      </c>
      <c r="M17" s="96">
        <f t="shared" si="4"/>
        <v>0</v>
      </c>
      <c r="N17" s="99">
        <f t="shared" si="2"/>
        <v>0</v>
      </c>
      <c r="O17" s="99">
        <f>'พ.ค.64'!N17</f>
        <v>0</v>
      </c>
      <c r="P17" s="105">
        <v>2562322.6800000002</v>
      </c>
      <c r="Q17" s="106">
        <v>4014413.76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103" t="s">
        <v>15</v>
      </c>
      <c r="D18" s="96">
        <v>3.15</v>
      </c>
      <c r="E18" s="96">
        <v>2.98</v>
      </c>
      <c r="F18" s="96">
        <v>1.04</v>
      </c>
      <c r="G18" s="96">
        <f t="shared" si="0"/>
        <v>0</v>
      </c>
      <c r="H18" s="106">
        <v>43975806.439999998</v>
      </c>
      <c r="I18" s="106">
        <v>35057373.869999997</v>
      </c>
      <c r="J18" s="96">
        <f t="shared" si="1"/>
        <v>0</v>
      </c>
      <c r="K18" s="97">
        <f t="shared" si="3"/>
        <v>3895263.7633333332</v>
      </c>
      <c r="L18" s="98">
        <f t="shared" si="5"/>
        <v>11.289558066375495</v>
      </c>
      <c r="M18" s="96">
        <f t="shared" si="4"/>
        <v>0</v>
      </c>
      <c r="N18" s="99">
        <f t="shared" si="2"/>
        <v>0</v>
      </c>
      <c r="O18" s="99">
        <f>'พ.ค.64'!N18</f>
        <v>0</v>
      </c>
      <c r="P18" s="105">
        <v>40076919.439999998</v>
      </c>
      <c r="Q18" s="106">
        <v>747355.63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103" t="s">
        <v>14</v>
      </c>
      <c r="D19" s="101">
        <v>1.35</v>
      </c>
      <c r="E19" s="96">
        <v>1.06</v>
      </c>
      <c r="F19" s="101">
        <v>0.55000000000000004</v>
      </c>
      <c r="G19" s="101">
        <f t="shared" si="0"/>
        <v>2</v>
      </c>
      <c r="H19" s="106">
        <v>3519129.32</v>
      </c>
      <c r="I19" s="106">
        <v>590557.51</v>
      </c>
      <c r="J19" s="96">
        <f t="shared" si="1"/>
        <v>0</v>
      </c>
      <c r="K19" s="97">
        <f t="shared" si="3"/>
        <v>65617.501111111109</v>
      </c>
      <c r="L19" s="98">
        <f t="shared" si="5"/>
        <v>53.630956077419114</v>
      </c>
      <c r="M19" s="96">
        <f t="shared" si="4"/>
        <v>0</v>
      </c>
      <c r="N19" s="99">
        <f t="shared" si="2"/>
        <v>2</v>
      </c>
      <c r="O19" s="99">
        <f>'พ.ค.64'!N19</f>
        <v>1</v>
      </c>
      <c r="P19" s="105">
        <v>3917728.32</v>
      </c>
      <c r="Q19" s="104">
        <v>-4566126.8600000003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95" t="s">
        <v>13</v>
      </c>
      <c r="D20" s="96">
        <v>1.98</v>
      </c>
      <c r="E20" s="96">
        <v>1.81</v>
      </c>
      <c r="F20" s="96">
        <v>1.46</v>
      </c>
      <c r="G20" s="96">
        <f t="shared" si="0"/>
        <v>0</v>
      </c>
      <c r="H20" s="106">
        <v>7205980.54</v>
      </c>
      <c r="I20" s="106">
        <v>78819.740000000005</v>
      </c>
      <c r="J20" s="96">
        <f t="shared" si="1"/>
        <v>0</v>
      </c>
      <c r="K20" s="97">
        <f t="shared" si="3"/>
        <v>8757.7488888888893</v>
      </c>
      <c r="L20" s="98">
        <f t="shared" si="5"/>
        <v>822.8119613183195</v>
      </c>
      <c r="M20" s="96">
        <f t="shared" si="4"/>
        <v>0</v>
      </c>
      <c r="N20" s="99">
        <f t="shared" si="2"/>
        <v>0</v>
      </c>
      <c r="O20" s="99">
        <f>'พ.ค.64'!N20</f>
        <v>0</v>
      </c>
      <c r="P20" s="105">
        <v>2647606.59</v>
      </c>
      <c r="Q20" s="106">
        <v>3363334.19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33" t="s">
        <v>5</v>
      </c>
      <c r="M23" s="133"/>
      <c r="N23" s="133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33"/>
      <c r="M24" s="133"/>
      <c r="N24" s="133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33" t="s">
        <v>5</v>
      </c>
      <c r="M25" s="133"/>
      <c r="N25" s="133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33"/>
      <c r="M26" s="133"/>
      <c r="N26" s="133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34" t="s">
        <v>5</v>
      </c>
      <c r="L27" s="134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33" t="s">
        <v>5</v>
      </c>
      <c r="M30" s="133"/>
      <c r="N30" s="133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33"/>
      <c r="M31" s="133"/>
      <c r="N31" s="133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  <vt:lpstr>ส.ค.64</vt:lpstr>
      <vt:lpstr>ก.ย.64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2021-07-16T11:34:25Z</dcterms:modified>
</cp:coreProperties>
</file>